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sasha\Desktop\新しいフォルダー (2)\抽出サンプル\2019\第2章\"/>
    </mc:Choice>
  </mc:AlternateContent>
  <xr:revisionPtr revIDLastSave="0" documentId="13_ncr:1_{48BD04B5-06CB-4EDA-BF49-72E2319FB680}" xr6:coauthVersionLast="47" xr6:coauthVersionMax="47" xr10:uidLastSave="{00000000-0000-0000-0000-000000000000}"/>
  <bookViews>
    <workbookView xWindow="1005" yWindow="2100" windowWidth="19410" windowHeight="12795" tabRatio="739" firstSheet="1" activeTab="17" xr2:uid="{00000000-000D-0000-FFFF-FFFF00000000}"/>
  </bookViews>
  <sheets>
    <sheet name="納品書" sheetId="192" r:id="rId1"/>
    <sheet name="納品表" sheetId="193" r:id="rId2"/>
    <sheet name="2-1-6VLOOKUP" sheetId="133" r:id="rId3"/>
    <sheet name="2-1-6LOOKIP" sheetId="184" r:id="rId4"/>
    <sheet name="2-1-7-1" sheetId="28" r:id="rId5"/>
    <sheet name="2-1-7-2" sheetId="87" r:id="rId6"/>
    <sheet name="2-1-8-1" sheetId="135" r:id="rId7"/>
    <sheet name="2-1-8-2" sheetId="89" r:id="rId8"/>
    <sheet name="2-1-9" sheetId="31" r:id="rId9"/>
    <sheet name="2-1-10-1" sheetId="90" r:id="rId10"/>
    <sheet name="2-1-10-2" sheetId="145" r:id="rId11"/>
    <sheet name="2-2-1-1" sheetId="45" r:id="rId12"/>
    <sheet name="2-2-1-2" sheetId="95" r:id="rId13"/>
    <sheet name="2-2-2-1" sheetId="101" r:id="rId14"/>
    <sheet name="2-2-2-2" sheetId="106" r:id="rId15"/>
    <sheet name="2-2-3-1" sheetId="143" r:id="rId16"/>
    <sheet name="2-2-3-2" sheetId="107" r:id="rId17"/>
    <sheet name="2-2-3-3" sheetId="108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_FilterDatabase" localSheetId="3" hidden="1">'2-1-6LOOKIP'!$A$4:$K$25</definedName>
    <definedName name="_xlnm._FilterDatabase" localSheetId="2" hidden="1">'2-1-6VLOOKUP'!$A$4:$M$25</definedName>
    <definedName name="_xlnm._FilterDatabase" localSheetId="6" hidden="1">'2-1-8-1'!$A$4:$K$25</definedName>
    <definedName name="_xlnm._FilterDatabase" localSheetId="7" hidden="1">'2-1-8-2'!$A$6:$E$27</definedName>
    <definedName name="_xlnm._FilterDatabase" localSheetId="14" hidden="1">'2-2-2-2'!$A$4:$E$25</definedName>
    <definedName name="_xlnm._FilterDatabase" localSheetId="15" hidden="1">'2-2-3-1'!$A$1:$L$22</definedName>
    <definedName name="_xlnm._FilterDatabase" localSheetId="16" hidden="1">'2-2-3-2'!#REF!</definedName>
    <definedName name="_xlnm._FilterDatabase" localSheetId="17" hidden="1">'2-2-3-3'!#REF!</definedName>
    <definedName name="_xlnm._FilterDatabase" localSheetId="1" hidden="1">納品表!#REF!</definedName>
    <definedName name="_xlnm.Criteria" localSheetId="3">'2-1-6LOOKIP'!#REF!</definedName>
    <definedName name="_xlnm.Criteria" localSheetId="2">'2-1-6VLOOKUP'!#REF!</definedName>
    <definedName name="_xlnm.Criteria" localSheetId="6">'2-1-8-1'!#REF!</definedName>
    <definedName name="_xlnm.Criteria" localSheetId="7">'2-1-8-2'!#REF!</definedName>
    <definedName name="_xlnm.Criteria" localSheetId="14">'2-2-2-2'!#REF!</definedName>
    <definedName name="_xlnm.Criteria" localSheetId="15">'2-2-3-1'!#REF!</definedName>
    <definedName name="_xlnm.Extract" localSheetId="3">'2-1-6LOOKIP'!#REF!</definedName>
    <definedName name="_xlnm.Extract" localSheetId="2">'2-1-6VLOOKUP'!#REF!</definedName>
    <definedName name="_xlnm.Extract" localSheetId="6">'2-1-8-1'!#REF!</definedName>
    <definedName name="_xlnm.Extract" localSheetId="7">'2-1-8-2'!#REF!</definedName>
    <definedName name="_xlnm.Extract" localSheetId="14">'2-2-2-2'!#REF!</definedName>
    <definedName name="_xlnm.Extract" localSheetId="15">'2-2-3-1'!#REF!</definedName>
    <definedName name="v" localSheetId="3">#REF!</definedName>
    <definedName name="v" localSheetId="2">#REF!</definedName>
    <definedName name="v" localSheetId="5">#REF!</definedName>
    <definedName name="v" localSheetId="6">#REF!</definedName>
    <definedName name="v" localSheetId="7">#REF!</definedName>
    <definedName name="v" localSheetId="12">#REF!</definedName>
    <definedName name="v" localSheetId="13">#REF!</definedName>
    <definedName name="v" localSheetId="14">#REF!</definedName>
    <definedName name="v" localSheetId="16">#REF!</definedName>
    <definedName name="v" localSheetId="17">#REF!</definedName>
    <definedName name="v" localSheetId="1">#REF!</definedName>
    <definedName name="v">#REF!</definedName>
    <definedName name="あ" localSheetId="3">"A-"&amp;TEXT(ROW(#REF!),"000")</definedName>
    <definedName name="あ" localSheetId="2">"A-"&amp;TEXT(ROW(#REF!),"000")</definedName>
    <definedName name="あ" localSheetId="5">"A-"&amp;TEXT(ROW(#REF!),"000")</definedName>
    <definedName name="あ" localSheetId="6">"A-"&amp;TEXT(ROW(#REF!),"000")</definedName>
    <definedName name="あ" localSheetId="7">"A-"&amp;TEXT(ROW(#REF!),"000")</definedName>
    <definedName name="あ" localSheetId="12">"A-"&amp;TEXT(ROW(#REF!),"000")</definedName>
    <definedName name="あ" localSheetId="13">"A-"&amp;TEXT(ROW(#REF!),"000")</definedName>
    <definedName name="あ" localSheetId="14">"A-"&amp;TEXT(ROW(#REF!),"000")</definedName>
    <definedName name="あ" localSheetId="16">"A-"&amp;TEXT(ROW(#REF!),"000")</definedName>
    <definedName name="あ" localSheetId="17">"A-"&amp;TEXT(ROW(#REF!),"000")</definedName>
    <definedName name="あ" localSheetId="1">"A-"&amp;TEXT(ROW(#REF!),"000")</definedName>
    <definedName name="あ">"A-"&amp;TEXT(ROW(#REF!),"000")</definedName>
    <definedName name="インテリア" localSheetId="3">#REF!</definedName>
    <definedName name="インテリア" localSheetId="2">#REF!</definedName>
    <definedName name="インテリア" localSheetId="5">#REF!</definedName>
    <definedName name="インテリア" localSheetId="6">#REF!</definedName>
    <definedName name="インテリア" localSheetId="7">#REF!</definedName>
    <definedName name="インテリア" localSheetId="12">#REF!</definedName>
    <definedName name="インテリア" localSheetId="13">#REF!</definedName>
    <definedName name="インテリア" localSheetId="14">#REF!</definedName>
    <definedName name="インテリア" localSheetId="16">#REF!</definedName>
    <definedName name="インテリア" localSheetId="17">#REF!</definedName>
    <definedName name="インテリア" localSheetId="1">#REF!</definedName>
    <definedName name="インテリア">#REF!</definedName>
    <definedName name="フリガナ">[1]名簿!$C$3:$C$20</definedName>
    <definedName name="伊東">'[2]クロス3-別方法'!$B$5:$E$5</definedName>
    <definedName name="営業1課" localSheetId="3">#REF!</definedName>
    <definedName name="営業1課" localSheetId="2">#REF!</definedName>
    <definedName name="営業1課" localSheetId="5">#REF!</definedName>
    <definedName name="営業1課" localSheetId="6">#REF!</definedName>
    <definedName name="営業1課" localSheetId="7">#REF!</definedName>
    <definedName name="営業1課" localSheetId="12">#REF!</definedName>
    <definedName name="営業1課" localSheetId="13">#REF!</definedName>
    <definedName name="営業1課" localSheetId="14">#REF!</definedName>
    <definedName name="営業1課" localSheetId="16">#REF!</definedName>
    <definedName name="営業1課" localSheetId="17">#REF!</definedName>
    <definedName name="営業1課" localSheetId="1">#REF!</definedName>
    <definedName name="営業1課">#REF!</definedName>
    <definedName name="営業2課" localSheetId="3">#REF!</definedName>
    <definedName name="営業2課" localSheetId="2">#REF!</definedName>
    <definedName name="営業2課" localSheetId="5">#REF!</definedName>
    <definedName name="営業2課" localSheetId="6">#REF!</definedName>
    <definedName name="営業2課" localSheetId="7">#REF!</definedName>
    <definedName name="営業2課" localSheetId="12">#REF!</definedName>
    <definedName name="営業2課" localSheetId="13">#REF!</definedName>
    <definedName name="営業2課" localSheetId="14">#REF!</definedName>
    <definedName name="営業2課" localSheetId="16">#REF!</definedName>
    <definedName name="営業2課" localSheetId="17">#REF!</definedName>
    <definedName name="営業2課" localSheetId="1">#REF!</definedName>
    <definedName name="営業2課">#REF!</definedName>
    <definedName name="関西" localSheetId="3">#REF!</definedName>
    <definedName name="関西" localSheetId="2">#REF!</definedName>
    <definedName name="関西" localSheetId="5">#REF!</definedName>
    <definedName name="関西" localSheetId="6">#REF!</definedName>
    <definedName name="関西" localSheetId="7">#REF!</definedName>
    <definedName name="関西" localSheetId="12">#REF!</definedName>
    <definedName name="関西" localSheetId="13">#REF!</definedName>
    <definedName name="関西" localSheetId="14">#REF!</definedName>
    <definedName name="関西" localSheetId="16">#REF!</definedName>
    <definedName name="関西" localSheetId="17">#REF!</definedName>
    <definedName name="関西" localSheetId="1">#REF!</definedName>
    <definedName name="関西">#REF!</definedName>
    <definedName name="関東" localSheetId="3">#REF!</definedName>
    <definedName name="関東" localSheetId="2">#REF!</definedName>
    <definedName name="関東" localSheetId="5">#REF!</definedName>
    <definedName name="関東" localSheetId="6">#REF!</definedName>
    <definedName name="関東" localSheetId="7">#REF!</definedName>
    <definedName name="関東" localSheetId="12">#REF!</definedName>
    <definedName name="関東" localSheetId="13">#REF!</definedName>
    <definedName name="関東" localSheetId="14">#REF!</definedName>
    <definedName name="関東" localSheetId="16">#REF!</definedName>
    <definedName name="関東" localSheetId="17">#REF!</definedName>
    <definedName name="関東" localSheetId="1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3">#REF!</definedName>
    <definedName name="高澤利也" localSheetId="2">#REF!</definedName>
    <definedName name="高澤利也" localSheetId="5">#REF!</definedName>
    <definedName name="高澤利也" localSheetId="6">#REF!</definedName>
    <definedName name="高澤利也" localSheetId="7">#REF!</definedName>
    <definedName name="高澤利也" localSheetId="12">#REF!</definedName>
    <definedName name="高澤利也" localSheetId="13">#REF!</definedName>
    <definedName name="高澤利也" localSheetId="14">#REF!</definedName>
    <definedName name="高澤利也" localSheetId="16">#REF!</definedName>
    <definedName name="高澤利也" localSheetId="17">#REF!</definedName>
    <definedName name="高澤利也" localSheetId="1">#REF!</definedName>
    <definedName name="高澤利也">#REF!</definedName>
    <definedName name="佐藤">'[2]クロス3-別方法'!$B$2:$E$2</definedName>
    <definedName name="雑貨" localSheetId="3">#REF!</definedName>
    <definedName name="雑貨" localSheetId="2">#REF!</definedName>
    <definedName name="雑貨" localSheetId="5">#REF!</definedName>
    <definedName name="雑貨" localSheetId="6">#REF!</definedName>
    <definedName name="雑貨" localSheetId="7">#REF!</definedName>
    <definedName name="雑貨" localSheetId="12">#REF!</definedName>
    <definedName name="雑貨" localSheetId="13">#REF!</definedName>
    <definedName name="雑貨" localSheetId="14">#REF!</definedName>
    <definedName name="雑貨" localSheetId="16">#REF!</definedName>
    <definedName name="雑貨" localSheetId="17">#REF!</definedName>
    <definedName name="雑貨" localSheetId="1">#REF!</definedName>
    <definedName name="雑貨">#REF!</definedName>
    <definedName name="資格名">[4]資格一覧!$A$2:$A$51</definedName>
    <definedName name="女" localSheetId="3">#REF!</definedName>
    <definedName name="女" localSheetId="2">#REF!</definedName>
    <definedName name="女" localSheetId="5">#REF!</definedName>
    <definedName name="女" localSheetId="6">#REF!</definedName>
    <definedName name="女" localSheetId="7">#REF!</definedName>
    <definedName name="女" localSheetId="12">#REF!</definedName>
    <definedName name="女" localSheetId="13">#REF!</definedName>
    <definedName name="女" localSheetId="14">#REF!</definedName>
    <definedName name="女" localSheetId="16">#REF!</definedName>
    <definedName name="女" localSheetId="17">#REF!</definedName>
    <definedName name="女" localSheetId="1">#REF!</definedName>
    <definedName name="女">#REF!</definedName>
    <definedName name="上原里香" localSheetId="3">#REF!</definedName>
    <definedName name="上原里香" localSheetId="2">#REF!</definedName>
    <definedName name="上原里香" localSheetId="5">#REF!</definedName>
    <definedName name="上原里香" localSheetId="6">#REF!</definedName>
    <definedName name="上原里香" localSheetId="7">#REF!</definedName>
    <definedName name="上原里香" localSheetId="12">#REF!</definedName>
    <definedName name="上原里香" localSheetId="13">#REF!</definedName>
    <definedName name="上原里香" localSheetId="14">#REF!</definedName>
    <definedName name="上原里香" localSheetId="16">#REF!</definedName>
    <definedName name="上原里香" localSheetId="17">#REF!</definedName>
    <definedName name="上原里香" localSheetId="1">#REF!</definedName>
    <definedName name="上原里香">#REF!</definedName>
    <definedName name="新谷勇作" localSheetId="3">#REF!</definedName>
    <definedName name="新谷勇作" localSheetId="2">#REF!</definedName>
    <definedName name="新谷勇作" localSheetId="5">#REF!</definedName>
    <definedName name="新谷勇作" localSheetId="6">#REF!</definedName>
    <definedName name="新谷勇作" localSheetId="7">#REF!</definedName>
    <definedName name="新谷勇作" localSheetId="12">#REF!</definedName>
    <definedName name="新谷勇作" localSheetId="13">#REF!</definedName>
    <definedName name="新谷勇作" localSheetId="14">#REF!</definedName>
    <definedName name="新谷勇作" localSheetId="16">#REF!</definedName>
    <definedName name="新谷勇作" localSheetId="17">#REF!</definedName>
    <definedName name="新谷勇作" localSheetId="1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3">#REF!</definedName>
    <definedName name="男" localSheetId="2">#REF!</definedName>
    <definedName name="男" localSheetId="5">#REF!</definedName>
    <definedName name="男" localSheetId="6">#REF!</definedName>
    <definedName name="男" localSheetId="7">#REF!</definedName>
    <definedName name="男" localSheetId="12">#REF!</definedName>
    <definedName name="男" localSheetId="13">#REF!</definedName>
    <definedName name="男" localSheetId="14">#REF!</definedName>
    <definedName name="男" localSheetId="16">#REF!</definedName>
    <definedName name="男" localSheetId="17">#REF!</definedName>
    <definedName name="男" localSheetId="1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3">#REF!</definedName>
    <definedName name="浜中美智" localSheetId="2">#REF!</definedName>
    <definedName name="浜中美智" localSheetId="5">#REF!</definedName>
    <definedName name="浜中美智" localSheetId="6">#REF!</definedName>
    <definedName name="浜中美智" localSheetId="7">#REF!</definedName>
    <definedName name="浜中美智" localSheetId="12">#REF!</definedName>
    <definedName name="浜中美智" localSheetId="13">#REF!</definedName>
    <definedName name="浜中美智" localSheetId="14">#REF!</definedName>
    <definedName name="浜中美智" localSheetId="16">#REF!</definedName>
    <definedName name="浜中美智" localSheetId="17">#REF!</definedName>
    <definedName name="浜中美智" localSheetId="1">#REF!</definedName>
    <definedName name="浜中美智">#REF!</definedName>
    <definedName name="福山雅子" localSheetId="3">#REF!</definedName>
    <definedName name="福山雅子" localSheetId="2">#REF!</definedName>
    <definedName name="福山雅子" localSheetId="5">#REF!</definedName>
    <definedName name="福山雅子" localSheetId="6">#REF!</definedName>
    <definedName name="福山雅子" localSheetId="7">#REF!</definedName>
    <definedName name="福山雅子" localSheetId="12">#REF!</definedName>
    <definedName name="福山雅子" localSheetId="13">#REF!</definedName>
    <definedName name="福山雅子" localSheetId="14">#REF!</definedName>
    <definedName name="福山雅子" localSheetId="16">#REF!</definedName>
    <definedName name="福山雅子" localSheetId="17">#REF!</definedName>
    <definedName name="福山雅子" localSheetId="1">#REF!</definedName>
    <definedName name="福山雅子">#REF!</definedName>
    <definedName name="法人格">[8]会社名2!$D$16:$D$19</definedName>
    <definedName name="名簿">[1]名簿!$B$2</definedName>
    <definedName name="有馬雪美" localSheetId="3">#REF!</definedName>
    <definedName name="有馬雪美" localSheetId="2">#REF!</definedName>
    <definedName name="有馬雪美" localSheetId="5">#REF!</definedName>
    <definedName name="有馬雪美" localSheetId="6">#REF!</definedName>
    <definedName name="有馬雪美" localSheetId="7">#REF!</definedName>
    <definedName name="有馬雪美" localSheetId="12">#REF!</definedName>
    <definedName name="有馬雪美" localSheetId="13">#REF!</definedName>
    <definedName name="有馬雪美" localSheetId="14">#REF!</definedName>
    <definedName name="有馬雪美" localSheetId="16">#REF!</definedName>
    <definedName name="有馬雪美" localSheetId="17">#REF!</definedName>
    <definedName name="有馬雪美" localSheetId="1">#REF!</definedName>
    <definedName name="有馬雪美">#REF!</definedName>
    <definedName name="鈴木">'[2]クロス3-別方法'!$B$1:$E$1</definedName>
  </definedNames>
  <calcPr calcId="191029"/>
  <pivotCaches>
    <pivotCache cacheId="0" r:id="rId2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87" l="1"/>
  <c r="C2" i="101" l="1"/>
  <c r="C2" i="28"/>
  <c r="A5" i="192"/>
  <c r="F4" i="192"/>
  <c r="C2" i="90"/>
  <c r="E25" i="184" l="1"/>
  <c r="E24" i="184"/>
  <c r="E23" i="184"/>
  <c r="E22" i="184"/>
  <c r="E21" i="184"/>
  <c r="E20" i="184"/>
  <c r="E19" i="184"/>
  <c r="E18" i="184"/>
  <c r="E17" i="184"/>
  <c r="E16" i="184"/>
  <c r="E15" i="184"/>
  <c r="E14" i="184"/>
  <c r="E13" i="184"/>
  <c r="E12" i="184"/>
  <c r="E11" i="184"/>
  <c r="E10" i="184"/>
  <c r="E9" i="184"/>
  <c r="E8" i="184"/>
  <c r="E7" i="184"/>
  <c r="E6" i="184"/>
  <c r="E5" i="184"/>
  <c r="C2" i="184"/>
  <c r="F4" i="89" l="1"/>
  <c r="E4" i="89"/>
  <c r="D4" i="89"/>
  <c r="C4" i="89"/>
  <c r="C2" i="135"/>
  <c r="G25" i="133"/>
  <c r="G24" i="133"/>
  <c r="G23" i="133"/>
  <c r="G22" i="133"/>
  <c r="G21" i="133"/>
  <c r="G20" i="133"/>
  <c r="G19" i="133"/>
  <c r="G18" i="133"/>
  <c r="G17" i="133"/>
  <c r="G16" i="133"/>
  <c r="G15" i="133"/>
  <c r="G14" i="133"/>
  <c r="G13" i="133"/>
  <c r="G12" i="133"/>
  <c r="G11" i="133"/>
  <c r="G10" i="133"/>
  <c r="G9" i="133"/>
  <c r="G8" i="133"/>
  <c r="G7" i="133"/>
  <c r="G6" i="133"/>
  <c r="G5" i="133"/>
  <c r="E25" i="106"/>
  <c r="E24" i="106"/>
  <c r="E23" i="106"/>
  <c r="E22" i="106"/>
  <c r="E21" i="106"/>
  <c r="E20" i="106"/>
  <c r="E19" i="106"/>
  <c r="E18" i="106"/>
  <c r="E17" i="106"/>
  <c r="E16" i="106"/>
  <c r="E15" i="106"/>
  <c r="E14" i="106"/>
  <c r="E13" i="106"/>
  <c r="E12" i="106"/>
  <c r="E11" i="106"/>
  <c r="E10" i="106"/>
  <c r="E9" i="106"/>
  <c r="E8" i="106"/>
  <c r="E7" i="106"/>
  <c r="E6" i="106"/>
  <c r="E5" i="106"/>
  <c r="B3" i="31"/>
  <c r="B4" i="31"/>
  <c r="C4" i="31"/>
  <c r="D4" i="31"/>
  <c r="E4" i="31"/>
  <c r="B5" i="31"/>
  <c r="C5" i="31"/>
  <c r="D5" i="31"/>
  <c r="E5" i="31"/>
  <c r="B6" i="31"/>
  <c r="C6" i="31"/>
  <c r="D6" i="31"/>
  <c r="E6" i="31"/>
  <c r="B7" i="31"/>
  <c r="C7" i="31"/>
  <c r="D7" i="31"/>
  <c r="E7" i="31"/>
  <c r="C3" i="31"/>
  <c r="D3" i="31"/>
  <c r="E3" i="31"/>
  <c r="P3" i="143"/>
  <c r="P4" i="143"/>
  <c r="P5" i="143"/>
  <c r="P6" i="143"/>
  <c r="P7" i="143"/>
  <c r="P8" i="143"/>
  <c r="P9" i="143"/>
  <c r="P10" i="143"/>
  <c r="P11" i="143"/>
  <c r="P12" i="143"/>
  <c r="P13" i="143"/>
  <c r="P14" i="143"/>
  <c r="P15" i="143"/>
  <c r="P16" i="143"/>
  <c r="P17" i="143"/>
  <c r="P18" i="143"/>
  <c r="P19" i="143"/>
  <c r="P20" i="143"/>
  <c r="P21" i="143"/>
  <c r="P22" i="143"/>
  <c r="P2" i="143"/>
  <c r="E22" i="143"/>
  <c r="E21" i="143"/>
  <c r="E20" i="143"/>
  <c r="E19" i="143"/>
  <c r="E18" i="143"/>
  <c r="E17" i="143"/>
  <c r="E16" i="143"/>
  <c r="E15" i="143"/>
  <c r="E14" i="143"/>
  <c r="E13" i="143"/>
  <c r="E12" i="143"/>
  <c r="E11" i="143"/>
  <c r="E10" i="143"/>
  <c r="E9" i="143"/>
  <c r="E8" i="143"/>
  <c r="E7" i="143"/>
  <c r="E6" i="143"/>
  <c r="E5" i="143"/>
  <c r="E4" i="143"/>
  <c r="E3" i="143"/>
  <c r="E2" i="143"/>
  <c r="C2" i="145"/>
  <c r="E13" i="108" l="1"/>
  <c r="E14" i="108"/>
  <c r="E15" i="108"/>
  <c r="E16" i="108"/>
  <c r="E17" i="108"/>
  <c r="E18" i="108"/>
  <c r="E19" i="108"/>
  <c r="E12" i="108"/>
  <c r="I2" i="108" s="1"/>
  <c r="K3" i="107"/>
  <c r="K4" i="107"/>
  <c r="K5" i="107"/>
  <c r="K6" i="107"/>
  <c r="K7" i="107"/>
  <c r="K8" i="107"/>
  <c r="K9" i="107"/>
  <c r="I7" i="108" l="1"/>
  <c r="I4" i="108"/>
  <c r="I3" i="108"/>
  <c r="I6" i="108"/>
  <c r="I5" i="108"/>
  <c r="D2" i="106" l="1"/>
  <c r="B4" i="89" l="1"/>
  <c r="E27" i="89"/>
  <c r="E26" i="89"/>
  <c r="E25" i="89"/>
  <c r="E24" i="89"/>
  <c r="E23" i="89"/>
  <c r="E22" i="89"/>
  <c r="E21" i="89"/>
  <c r="E20" i="89"/>
  <c r="E19" i="89"/>
  <c r="E18" i="89"/>
  <c r="E17" i="89"/>
  <c r="E16" i="89"/>
  <c r="E15" i="89"/>
  <c r="E14" i="89"/>
  <c r="E13" i="89"/>
  <c r="E12" i="89"/>
  <c r="E11" i="89"/>
  <c r="E10" i="89"/>
  <c r="E9" i="89"/>
  <c r="E8" i="89"/>
  <c r="E7" i="89"/>
  <c r="E25" i="135"/>
  <c r="E24" i="135"/>
  <c r="E23" i="135"/>
  <c r="E22" i="135"/>
  <c r="E21" i="135"/>
  <c r="E20" i="135"/>
  <c r="E19" i="135"/>
  <c r="E18" i="135"/>
  <c r="E17" i="135"/>
  <c r="E16" i="135"/>
  <c r="E15" i="135"/>
  <c r="E14" i="135"/>
  <c r="E13" i="135"/>
  <c r="E12" i="135"/>
  <c r="E11" i="135"/>
  <c r="E10" i="135"/>
  <c r="E9" i="135"/>
  <c r="E8" i="135"/>
  <c r="E7" i="135"/>
  <c r="E6" i="135"/>
  <c r="E5" i="135"/>
  <c r="C2" i="133"/>
  <c r="E25" i="133"/>
  <c r="E24" i="133"/>
  <c r="E23" i="133"/>
  <c r="E22" i="133"/>
  <c r="E21" i="133"/>
  <c r="E20" i="133"/>
  <c r="E19" i="133"/>
  <c r="E18" i="133"/>
  <c r="E17" i="133"/>
  <c r="E16" i="133"/>
  <c r="E15" i="133"/>
  <c r="E14" i="133"/>
  <c r="E13" i="133"/>
  <c r="E12" i="133"/>
  <c r="E11" i="133"/>
  <c r="E10" i="133"/>
  <c r="E9" i="133"/>
  <c r="E8" i="133"/>
  <c r="E7" i="133"/>
  <c r="E6" i="133"/>
  <c r="E5" i="133"/>
  <c r="E2" i="95" l="1"/>
  <c r="K2" i="107" l="1"/>
  <c r="I3" i="107" l="1"/>
  <c r="I7" i="107"/>
  <c r="I6" i="107"/>
  <c r="I4" i="107"/>
  <c r="I2" i="107"/>
  <c r="I5" i="107"/>
  <c r="D2" i="45"/>
  <c r="E16" i="31"/>
  <c r="D16" i="31"/>
  <c r="C16" i="31"/>
  <c r="B16" i="31"/>
  <c r="E12" i="31"/>
  <c r="D12" i="31"/>
  <c r="C12" i="31"/>
  <c r="B12" i="31"/>
  <c r="C11" i="87"/>
  <c r="B11" i="87"/>
  <c r="D10" i="87"/>
  <c r="D9" i="87"/>
  <c r="D8" i="87"/>
  <c r="D7" i="87"/>
  <c r="D6" i="87"/>
  <c r="C11" i="28"/>
  <c r="B11" i="28"/>
  <c r="D10" i="28"/>
  <c r="D9" i="28"/>
  <c r="D8" i="28"/>
  <c r="D7" i="28"/>
  <c r="D6" i="28"/>
  <c r="D11" i="87" l="1"/>
  <c r="D11" i="28"/>
</calcChain>
</file>

<file path=xl/sharedStrings.xml><?xml version="1.0" encoding="utf-8"?>
<sst xmlns="http://schemas.openxmlformats.org/spreadsheetml/2006/main" count="1352" uniqueCount="315">
  <si>
    <t>センター別受付件数</t>
    <rPh sb="4" eb="5">
      <t>ベツ</t>
    </rPh>
    <rPh sb="5" eb="7">
      <t>ウケツケ</t>
    </rPh>
    <rPh sb="7" eb="9">
      <t>ケンスウ</t>
    </rPh>
    <phoneticPr fontId="2"/>
  </si>
  <si>
    <t>受付センター</t>
    <rPh sb="0" eb="2">
      <t>ウケツケ</t>
    </rPh>
    <phoneticPr fontId="2"/>
  </si>
  <si>
    <t>クレーム</t>
    <phoneticPr fontId="2"/>
  </si>
  <si>
    <t>要望</t>
    <rPh sb="0" eb="2">
      <t>ヨウボウ</t>
    </rPh>
    <phoneticPr fontId="2"/>
  </si>
  <si>
    <t>問合せ</t>
    <rPh sb="0" eb="2">
      <t>トイアワ</t>
    </rPh>
    <phoneticPr fontId="2"/>
  </si>
  <si>
    <t>解約</t>
    <rPh sb="0" eb="2">
      <t>カイヤク</t>
    </rPh>
    <phoneticPr fontId="2"/>
  </si>
  <si>
    <t>梅田センター</t>
    <rPh sb="0" eb="2">
      <t>ウメダ</t>
    </rPh>
    <phoneticPr fontId="2"/>
  </si>
  <si>
    <t>台場センター</t>
    <rPh sb="0" eb="2">
      <t>ダイバ</t>
    </rPh>
    <phoneticPr fontId="2"/>
  </si>
  <si>
    <t>港区センター</t>
    <rPh sb="0" eb="2">
      <t>ミナトク</t>
    </rPh>
    <phoneticPr fontId="2"/>
  </si>
  <si>
    <t>淀橋センター</t>
    <rPh sb="0" eb="2">
      <t>ヨドバシ</t>
    </rPh>
    <phoneticPr fontId="2"/>
  </si>
  <si>
    <t>六本木センター</t>
    <rPh sb="0" eb="2">
      <t>ロッポン</t>
    </rPh>
    <rPh sb="2" eb="3">
      <t>キ</t>
    </rPh>
    <phoneticPr fontId="2"/>
  </si>
  <si>
    <t>地区別受付件数</t>
    <rPh sb="0" eb="2">
      <t>チク</t>
    </rPh>
    <rPh sb="2" eb="3">
      <t>ベツ</t>
    </rPh>
    <rPh sb="3" eb="5">
      <t>ウケツケ</t>
    </rPh>
    <rPh sb="5" eb="7">
      <t>ケンスウ</t>
    </rPh>
    <phoneticPr fontId="2"/>
  </si>
  <si>
    <t>関東地区</t>
    <rPh sb="0" eb="2">
      <t>カントウ</t>
    </rPh>
    <rPh sb="2" eb="4">
      <t>チク</t>
    </rPh>
    <phoneticPr fontId="2"/>
  </si>
  <si>
    <t>関西地区</t>
    <rPh sb="0" eb="2">
      <t>カンサイ</t>
    </rPh>
    <rPh sb="2" eb="4">
      <t>チク</t>
    </rPh>
    <phoneticPr fontId="2"/>
  </si>
  <si>
    <t>納品書</t>
    <rPh sb="0" eb="3">
      <t>ノウヒンショ</t>
    </rPh>
    <phoneticPr fontId="2"/>
  </si>
  <si>
    <t>御中</t>
    <rPh sb="0" eb="2">
      <t>オンチュウ</t>
    </rPh>
    <phoneticPr fontId="2"/>
  </si>
  <si>
    <t>数量</t>
    <rPh sb="0" eb="2">
      <t>スウリョウ</t>
    </rPh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</si>
  <si>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</si>
  <si>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</si>
  <si>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</si>
  <si>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</si>
  <si>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No.</t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</si>
  <si>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</si>
  <si>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</si>
  <si>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</si>
  <si>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総計</t>
  </si>
  <si>
    <t>～</t>
    <phoneticPr fontId="2"/>
  </si>
  <si>
    <t>大人</t>
  </si>
  <si>
    <t>人数</t>
    <rPh sb="0" eb="2">
      <t>ニンズウ</t>
    </rPh>
    <phoneticPr fontId="2"/>
  </si>
  <si>
    <t>小学生</t>
    <rPh sb="0" eb="3">
      <t>ショウガクセイ</t>
    </rPh>
    <phoneticPr fontId="2"/>
  </si>
  <si>
    <t>中高生</t>
    <rPh sb="0" eb="3">
      <t>チュウコウセイ</t>
    </rPh>
    <phoneticPr fontId="2"/>
  </si>
  <si>
    <t>都道府県</t>
    <rPh sb="0" eb="4">
      <t>トドウフケン</t>
    </rPh>
    <phoneticPr fontId="2"/>
  </si>
  <si>
    <t>大阪府</t>
    <rPh sb="0" eb="3">
      <t>オオサカフ</t>
    </rPh>
    <phoneticPr fontId="2"/>
  </si>
  <si>
    <t>電話番号</t>
    <rPh sb="0" eb="4">
      <t>デンワバンゴウ</t>
    </rPh>
    <phoneticPr fontId="2"/>
  </si>
  <si>
    <t>東京都</t>
    <rPh sb="0" eb="3">
      <t>トウキョウト</t>
    </rPh>
    <phoneticPr fontId="2"/>
  </si>
  <si>
    <t>No.</t>
    <phoneticPr fontId="2"/>
  </si>
  <si>
    <t>種類</t>
    <rPh sb="0" eb="2">
      <t>シュルイ</t>
    </rPh>
    <phoneticPr fontId="2"/>
  </si>
  <si>
    <t>原産国</t>
    <rPh sb="0" eb="2">
      <t>ゲンサン</t>
    </rPh>
    <rPh sb="2" eb="3">
      <t>コク</t>
    </rPh>
    <phoneticPr fontId="2"/>
  </si>
  <si>
    <t>胡桃本舗</t>
    <rPh sb="0" eb="2">
      <t>クルミ</t>
    </rPh>
    <rPh sb="2" eb="4">
      <t>ホンポ</t>
    </rPh>
    <phoneticPr fontId="2"/>
  </si>
  <si>
    <t>美乾屋</t>
    <rPh sb="0" eb="1">
      <t>ビ</t>
    </rPh>
    <rPh sb="1" eb="2">
      <t>カワ</t>
    </rPh>
    <rPh sb="2" eb="3">
      <t>ヤ</t>
    </rPh>
    <phoneticPr fontId="2"/>
  </si>
  <si>
    <t>桜Beans</t>
    <rPh sb="0" eb="6">
      <t>サクラビーンズ</t>
    </rPh>
    <phoneticPr fontId="2"/>
  </si>
  <si>
    <t>アーモンド</t>
  </si>
  <si>
    <t>ナッツ</t>
  </si>
  <si>
    <t>カリフォルニア</t>
  </si>
  <si>
    <t>Ｎ003</t>
  </si>
  <si>
    <t>菜ッ津堂</t>
    <rPh sb="0" eb="1">
      <t>ナ</t>
    </rPh>
    <rPh sb="1" eb="2">
      <t>ッ</t>
    </rPh>
    <rPh sb="2" eb="4">
      <t>ツドウ</t>
    </rPh>
    <phoneticPr fontId="2"/>
  </si>
  <si>
    <t>アメリカ</t>
  </si>
  <si>
    <t>Ｎ007</t>
  </si>
  <si>
    <t>クルミ</t>
  </si>
  <si>
    <t>Ｎ009</t>
  </si>
  <si>
    <t>Ｎ010</t>
  </si>
  <si>
    <t>ピスタチオ</t>
  </si>
  <si>
    <t>Ｎ012</t>
  </si>
  <si>
    <t>マカデミア</t>
  </si>
  <si>
    <t>Ｎ013</t>
  </si>
  <si>
    <t>ドライフルーツ</t>
  </si>
  <si>
    <t>発行日</t>
    <rPh sb="0" eb="3">
      <t>ハッコウビ</t>
    </rPh>
    <phoneticPr fontId="2"/>
  </si>
  <si>
    <t>伝票No.</t>
    <rPh sb="0" eb="2">
      <t>デンヒョウ</t>
    </rPh>
    <phoneticPr fontId="2"/>
  </si>
  <si>
    <t>納品No.</t>
    <rPh sb="0" eb="2">
      <t>ノウヒン</t>
    </rPh>
    <phoneticPr fontId="2"/>
  </si>
  <si>
    <t>合計金額</t>
    <rPh sb="0" eb="2">
      <t>ゴウケイ</t>
    </rPh>
    <rPh sb="2" eb="4">
      <t>キンガク</t>
    </rPh>
    <phoneticPr fontId="2"/>
  </si>
  <si>
    <t>下記のとおり納品いたしました。</t>
    <rPh sb="0" eb="2">
      <t>カキ</t>
    </rPh>
    <rPh sb="6" eb="8">
      <t>ノウヒン</t>
    </rPh>
    <phoneticPr fontId="2"/>
  </si>
  <si>
    <t>桜吹雪株式会社</t>
    <rPh sb="0" eb="1">
      <t>サクラ</t>
    </rPh>
    <rPh sb="1" eb="3">
      <t>フブ</t>
    </rPh>
    <rPh sb="3" eb="7">
      <t>カブシキカイシャ</t>
    </rPh>
    <phoneticPr fontId="2"/>
  </si>
  <si>
    <t>納品先</t>
    <rPh sb="0" eb="3">
      <t>ノウヒンサキ</t>
    </rPh>
    <phoneticPr fontId="2"/>
  </si>
  <si>
    <t>(税込)</t>
    <rPh sb="1" eb="3">
      <t>ゼイコミ</t>
    </rPh>
    <phoneticPr fontId="2"/>
  </si>
  <si>
    <t>不二桜</t>
    <rPh sb="0" eb="3">
      <t>フジサクラ</t>
    </rPh>
    <phoneticPr fontId="2"/>
  </si>
  <si>
    <t>代表者</t>
    <rPh sb="0" eb="3">
      <t>ダイヒョウシャ</t>
    </rPh>
    <phoneticPr fontId="2"/>
  </si>
  <si>
    <t>No.</t>
    <phoneticPr fontId="2"/>
  </si>
  <si>
    <t>入会日</t>
    <rPh sb="0" eb="3">
      <t>ニュウカイビ</t>
    </rPh>
    <phoneticPr fontId="2"/>
  </si>
  <si>
    <t>種田久美子</t>
    <rPh sb="0" eb="2">
      <t>タネダ</t>
    </rPh>
    <rPh sb="2" eb="5">
      <t>クミコ</t>
    </rPh>
    <phoneticPr fontId="2"/>
  </si>
  <si>
    <t>大塚澪</t>
    <rPh sb="0" eb="2">
      <t>オオツカ</t>
    </rPh>
    <rPh sb="2" eb="3">
      <t>ミオ</t>
    </rPh>
    <phoneticPr fontId="2"/>
  </si>
  <si>
    <t>MW002</t>
  </si>
  <si>
    <t>北山幸恵</t>
    <rPh sb="0" eb="2">
      <t>キタヤマ</t>
    </rPh>
    <rPh sb="2" eb="4">
      <t>サチエ</t>
    </rPh>
    <phoneticPr fontId="2"/>
  </si>
  <si>
    <t>MW003</t>
  </si>
  <si>
    <t>相澤優斗</t>
    <rPh sb="0" eb="2">
      <t>アイザワ</t>
    </rPh>
    <rPh sb="2" eb="4">
      <t>ユウト</t>
    </rPh>
    <phoneticPr fontId="2"/>
  </si>
  <si>
    <t>MW004</t>
  </si>
  <si>
    <t>塩川明日香</t>
    <rPh sb="0" eb="2">
      <t>シオカワ</t>
    </rPh>
    <rPh sb="2" eb="5">
      <t>アスカ</t>
    </rPh>
    <phoneticPr fontId="2"/>
  </si>
  <si>
    <t>MW005</t>
  </si>
  <si>
    <t>山口一輝</t>
    <rPh sb="0" eb="2">
      <t>ヤマグチ</t>
    </rPh>
    <rPh sb="2" eb="4">
      <t>イッキ</t>
    </rPh>
    <phoneticPr fontId="2"/>
  </si>
  <si>
    <t>MW006</t>
  </si>
  <si>
    <t>春日杏</t>
    <rPh sb="0" eb="2">
      <t>カスガ</t>
    </rPh>
    <rPh sb="2" eb="3">
      <t>アン</t>
    </rPh>
    <phoneticPr fontId="2"/>
  </si>
  <si>
    <t>MW007</t>
  </si>
  <si>
    <t>久米佑一朗</t>
    <rPh sb="0" eb="2">
      <t>クメ</t>
    </rPh>
    <rPh sb="2" eb="4">
      <t>ユウイチ</t>
    </rPh>
    <rPh sb="4" eb="5">
      <t>ロウ</t>
    </rPh>
    <phoneticPr fontId="2"/>
  </si>
  <si>
    <t>MW008</t>
  </si>
  <si>
    <t>笛木雅也</t>
    <rPh sb="0" eb="2">
      <t>フエキ</t>
    </rPh>
    <rPh sb="2" eb="4">
      <t>マサヤ</t>
    </rPh>
    <phoneticPr fontId="2"/>
  </si>
  <si>
    <t>MW009</t>
  </si>
  <si>
    <t>里中美咲</t>
    <rPh sb="0" eb="2">
      <t>サトナカ</t>
    </rPh>
    <rPh sb="2" eb="4">
      <t>ミサキ</t>
    </rPh>
    <phoneticPr fontId="2"/>
  </si>
  <si>
    <t>MW010</t>
  </si>
  <si>
    <t>根岸拓也</t>
    <rPh sb="0" eb="2">
      <t>ネギシ</t>
    </rPh>
    <rPh sb="2" eb="4">
      <t>タクヤ</t>
    </rPh>
    <phoneticPr fontId="2"/>
  </si>
  <si>
    <t>MW011</t>
  </si>
  <si>
    <t>柿崎結菜</t>
    <rPh sb="0" eb="2">
      <t>カキザキ</t>
    </rPh>
    <rPh sb="2" eb="4">
      <t>ユウナ</t>
    </rPh>
    <phoneticPr fontId="2"/>
  </si>
  <si>
    <t>MW012</t>
  </si>
  <si>
    <t>水口幸子</t>
    <rPh sb="0" eb="4">
      <t>ミズクチサチコ</t>
    </rPh>
    <phoneticPr fontId="2"/>
  </si>
  <si>
    <t>MW013</t>
  </si>
  <si>
    <t>長谷川由美子</t>
    <rPh sb="0" eb="3">
      <t>ハセガワ</t>
    </rPh>
    <rPh sb="3" eb="6">
      <t>ユミコ</t>
    </rPh>
    <phoneticPr fontId="2"/>
  </si>
  <si>
    <t>MW014</t>
  </si>
  <si>
    <t>柿崎翼</t>
    <rPh sb="0" eb="2">
      <t>カキザキ</t>
    </rPh>
    <rPh sb="2" eb="3">
      <t>ツバサ</t>
    </rPh>
    <phoneticPr fontId="2"/>
  </si>
  <si>
    <t>MW015</t>
  </si>
  <si>
    <t>甲斐健太</t>
    <rPh sb="0" eb="2">
      <t>カイ</t>
    </rPh>
    <rPh sb="2" eb="4">
      <t>ケンタ</t>
    </rPh>
    <phoneticPr fontId="2"/>
  </si>
  <si>
    <t>南唯一</t>
    <rPh sb="0" eb="1">
      <t>ミナミ</t>
    </rPh>
    <rPh sb="1" eb="2">
      <t>ユイ</t>
    </rPh>
    <rPh sb="2" eb="3">
      <t>イチ</t>
    </rPh>
    <phoneticPr fontId="2"/>
  </si>
  <si>
    <t>MW018</t>
  </si>
  <si>
    <t>横田里奈</t>
    <rPh sb="0" eb="2">
      <t>ヨコタ</t>
    </rPh>
    <rPh sb="2" eb="3">
      <t>サト</t>
    </rPh>
    <phoneticPr fontId="2"/>
  </si>
  <si>
    <t>MW019</t>
  </si>
  <si>
    <t>MW020</t>
  </si>
  <si>
    <t>渡部綾乃</t>
    <rPh sb="0" eb="2">
      <t>ワタベ</t>
    </rPh>
    <rPh sb="2" eb="4">
      <t>アヤノ</t>
    </rPh>
    <phoneticPr fontId="2"/>
  </si>
  <si>
    <t>MW021</t>
  </si>
  <si>
    <t>東野正昭</t>
    <rPh sb="0" eb="1">
      <t>ヒガシ</t>
    </rPh>
    <rPh sb="2" eb="4">
      <t>マサアキ</t>
    </rPh>
    <phoneticPr fontId="2"/>
  </si>
  <si>
    <t>MW022</t>
  </si>
  <si>
    <t>検索</t>
    <rPh sb="0" eb="2">
      <t>ケンサク</t>
    </rPh>
    <phoneticPr fontId="2"/>
  </si>
  <si>
    <t>ショップ名</t>
  </si>
  <si>
    <t>胡桃本舗</t>
  </si>
  <si>
    <t>菜ッ津堂</t>
  </si>
  <si>
    <t>美乾屋</t>
  </si>
  <si>
    <t>玲豆ん堂</t>
  </si>
  <si>
    <t>種類</t>
    <rPh sb="0" eb="2">
      <t>シュルイ</t>
    </rPh>
    <phoneticPr fontId="2"/>
  </si>
  <si>
    <t>ショップ別売上表</t>
    <rPh sb="4" eb="5">
      <t>ベツ</t>
    </rPh>
    <rPh sb="5" eb="8">
      <t>ウリアゲヒョウ</t>
    </rPh>
    <phoneticPr fontId="2"/>
  </si>
  <si>
    <t>合計</t>
    <rPh sb="0" eb="2">
      <t>ゴウケイ</t>
    </rPh>
    <phoneticPr fontId="2"/>
  </si>
  <si>
    <t>ナッツ</t>
    <phoneticPr fontId="2"/>
  </si>
  <si>
    <t>売上金額</t>
    <rPh sb="0" eb="2">
      <t>ウリアゲ</t>
    </rPh>
    <rPh sb="2" eb="4">
      <t>キンガク</t>
    </rPh>
    <phoneticPr fontId="2"/>
  </si>
  <si>
    <t>桜Beans</t>
    <phoneticPr fontId="2"/>
  </si>
  <si>
    <t>桜Beans</t>
    <phoneticPr fontId="2"/>
  </si>
  <si>
    <t>桜Beans</t>
  </si>
  <si>
    <t>合計 / 売上</t>
  </si>
  <si>
    <t>種類</t>
  </si>
  <si>
    <t>GW入館料</t>
    <rPh sb="2" eb="4">
      <t>ニュウカン</t>
    </rPh>
    <rPh sb="4" eb="5">
      <t>リョウ</t>
    </rPh>
    <phoneticPr fontId="2"/>
  </si>
  <si>
    <t>入館料</t>
  </si>
  <si>
    <t>検索</t>
    <rPh sb="0" eb="2">
      <t>ケンサク</t>
    </rPh>
    <phoneticPr fontId="2"/>
  </si>
  <si>
    <t>利用人数</t>
    <rPh sb="0" eb="4">
      <t>リヨウニンズウ</t>
    </rPh>
    <phoneticPr fontId="2"/>
  </si>
  <si>
    <t>券種</t>
    <rPh sb="0" eb="2">
      <t>ケンシュ</t>
    </rPh>
    <phoneticPr fontId="2"/>
  </si>
  <si>
    <t>関東</t>
    <rPh sb="0" eb="2">
      <t>カントウ</t>
    </rPh>
    <phoneticPr fontId="2"/>
  </si>
  <si>
    <t>東海</t>
    <rPh sb="0" eb="2">
      <t>トウカイ</t>
    </rPh>
    <phoneticPr fontId="2"/>
  </si>
  <si>
    <t>関西</t>
    <rPh sb="0" eb="2">
      <t>カンサイ</t>
    </rPh>
    <phoneticPr fontId="2"/>
  </si>
  <si>
    <t>東京都、神奈川県、千葉県、栃木県、埼玉県</t>
    <rPh sb="0" eb="3">
      <t>トウキョウト</t>
    </rPh>
    <rPh sb="4" eb="8">
      <t>カナガワケン</t>
    </rPh>
    <rPh sb="9" eb="12">
      <t>チバケン</t>
    </rPh>
    <rPh sb="13" eb="16">
      <t>トチギケン</t>
    </rPh>
    <rPh sb="17" eb="20">
      <t>サイタマケン</t>
    </rPh>
    <phoneticPr fontId="2"/>
  </si>
  <si>
    <t>大阪府、兵庫県、奈良県、京都府</t>
    <rPh sb="0" eb="3">
      <t>オオサカフ</t>
    </rPh>
    <rPh sb="4" eb="7">
      <t>ヒョウゴケン</t>
    </rPh>
    <rPh sb="8" eb="11">
      <t>ナラケン</t>
    </rPh>
    <rPh sb="12" eb="15">
      <t>キョウトフ</t>
    </rPh>
    <phoneticPr fontId="2"/>
  </si>
  <si>
    <t>愛知県、岐阜県、静岡県</t>
    <rPh sb="0" eb="3">
      <t>アイチケン</t>
    </rPh>
    <rPh sb="4" eb="7">
      <t>ギフケン</t>
    </rPh>
    <rPh sb="8" eb="11">
      <t>シズオカケン</t>
    </rPh>
    <phoneticPr fontId="2"/>
  </si>
  <si>
    <t>*兵庫県*</t>
    <phoneticPr fontId="2"/>
  </si>
  <si>
    <t>入荷日</t>
    <rPh sb="0" eb="3">
      <t>ニュウカビ</t>
    </rPh>
    <phoneticPr fontId="2"/>
  </si>
  <si>
    <t>市区町村番地</t>
    <rPh sb="0" eb="6">
      <t>シクチョウソンバンチ</t>
    </rPh>
    <phoneticPr fontId="2"/>
  </si>
  <si>
    <t>千葉県</t>
    <rPh sb="0" eb="3">
      <t>チバケン</t>
    </rPh>
    <phoneticPr fontId="2"/>
  </si>
  <si>
    <t>愛知県</t>
    <rPh sb="0" eb="3">
      <t>アイチケン</t>
    </rPh>
    <phoneticPr fontId="2"/>
  </si>
  <si>
    <t>神奈川県</t>
    <rPh sb="0" eb="4">
      <t>カナガワケン</t>
    </rPh>
    <phoneticPr fontId="2"/>
  </si>
  <si>
    <t>奈良県</t>
    <rPh sb="0" eb="3">
      <t>ナラケン</t>
    </rPh>
    <phoneticPr fontId="2"/>
  </si>
  <si>
    <t>兵庫県</t>
    <rPh sb="0" eb="3">
      <t>ヒョウゴケン</t>
    </rPh>
    <phoneticPr fontId="2"/>
  </si>
  <si>
    <t>栃木県</t>
    <rPh sb="0" eb="3">
      <t>トチギケン</t>
    </rPh>
    <phoneticPr fontId="2"/>
  </si>
  <si>
    <t>岐阜県</t>
    <rPh sb="0" eb="3">
      <t>ギフケン</t>
    </rPh>
    <phoneticPr fontId="2"/>
  </si>
  <si>
    <t>埼玉県</t>
    <rPh sb="0" eb="3">
      <t>サイタマケン</t>
    </rPh>
    <phoneticPr fontId="2"/>
  </si>
  <si>
    <t>静岡県</t>
    <rPh sb="0" eb="3">
      <t>シズオカケン</t>
    </rPh>
    <phoneticPr fontId="2"/>
  </si>
  <si>
    <t>京都府</t>
    <rPh sb="0" eb="3">
      <t>キョウトフ</t>
    </rPh>
    <phoneticPr fontId="2"/>
  </si>
  <si>
    <t>地区</t>
    <rPh sb="0" eb="2">
      <t>チク</t>
    </rPh>
    <phoneticPr fontId="2"/>
  </si>
  <si>
    <t>入荷予定表</t>
    <rPh sb="0" eb="5">
      <t>ニュウカヨテイヒョウ</t>
    </rPh>
    <phoneticPr fontId="2"/>
  </si>
  <si>
    <t>会員ID</t>
    <rPh sb="0" eb="2">
      <t>カイイン</t>
    </rPh>
    <phoneticPr fontId="2"/>
  </si>
  <si>
    <t>郵便番号</t>
    <rPh sb="0" eb="4">
      <t>ユウビンバンゴウ</t>
    </rPh>
    <phoneticPr fontId="2"/>
  </si>
  <si>
    <t>カード番号</t>
    <rPh sb="3" eb="5">
      <t>バンゴウ</t>
    </rPh>
    <phoneticPr fontId="2"/>
  </si>
  <si>
    <t>会員ランク</t>
    <rPh sb="0" eb="2">
      <t>カイイン</t>
    </rPh>
    <phoneticPr fontId="2"/>
  </si>
  <si>
    <t>MW001</t>
  </si>
  <si>
    <t>263-5552</t>
  </si>
  <si>
    <t>千葉県千葉市稲毛区あやめ台＊＊＊</t>
    <phoneticPr fontId="2"/>
  </si>
  <si>
    <t>090-****-0001</t>
    <phoneticPr fontId="2"/>
  </si>
  <si>
    <t>1000-10-001</t>
    <phoneticPr fontId="2"/>
  </si>
  <si>
    <t>ロイヤル</t>
    <phoneticPr fontId="2"/>
  </si>
  <si>
    <t>471-0835</t>
  </si>
  <si>
    <t>愛知県豊田市曙町＊＊＊</t>
    <phoneticPr fontId="2"/>
  </si>
  <si>
    <t>070-****-0002</t>
  </si>
  <si>
    <t>1010-11-002</t>
    <phoneticPr fontId="2"/>
  </si>
  <si>
    <t>プレミアム</t>
  </si>
  <si>
    <t>110-0005</t>
  </si>
  <si>
    <t>東京都台東区上野桜＊＊＊</t>
    <phoneticPr fontId="2"/>
  </si>
  <si>
    <t>090-****-0025</t>
  </si>
  <si>
    <t>1020-12-003</t>
    <phoneticPr fontId="2"/>
  </si>
  <si>
    <t>ブロンズ</t>
  </si>
  <si>
    <t>530-0017</t>
  </si>
  <si>
    <t>大阪府大阪市北区角田町＊＊＊</t>
    <phoneticPr fontId="2"/>
  </si>
  <si>
    <t>090-****-0004</t>
  </si>
  <si>
    <t>1040-14-005</t>
    <phoneticPr fontId="2"/>
  </si>
  <si>
    <t>プラチナ</t>
  </si>
  <si>
    <t>634-0001</t>
  </si>
  <si>
    <t>奈良県橿原市太田市町＊＊＊</t>
    <phoneticPr fontId="2"/>
  </si>
  <si>
    <t>090-****-0005</t>
  </si>
  <si>
    <t>1050-15-006</t>
    <phoneticPr fontId="2"/>
  </si>
  <si>
    <t>ダイヤモンド</t>
  </si>
  <si>
    <t>659-0013</t>
  </si>
  <si>
    <t>兵庫県芦屋市岩園町＊＊＊</t>
    <phoneticPr fontId="2"/>
  </si>
  <si>
    <t>090-****-0006</t>
  </si>
  <si>
    <t>1060-16-007</t>
    <phoneticPr fontId="2"/>
  </si>
  <si>
    <t>ゴールド</t>
  </si>
  <si>
    <t>104-0044</t>
  </si>
  <si>
    <t>東京都中央区明石町＊＊＊</t>
    <phoneticPr fontId="2"/>
  </si>
  <si>
    <t>070-****-0201</t>
    <phoneticPr fontId="2"/>
  </si>
  <si>
    <t>1070-17-008</t>
    <phoneticPr fontId="2"/>
  </si>
  <si>
    <t>215-0023</t>
  </si>
  <si>
    <t>神奈川県川崎市麻生区片平＊＊＊</t>
    <phoneticPr fontId="2"/>
  </si>
  <si>
    <t>080-****-0003</t>
  </si>
  <si>
    <t>1030-13-004</t>
    <phoneticPr fontId="2"/>
  </si>
  <si>
    <t>234-0011</t>
  </si>
  <si>
    <t>千葉県千葉市若葉区大草町＊＊＊</t>
    <phoneticPr fontId="2"/>
  </si>
  <si>
    <t>080-****-0001</t>
  </si>
  <si>
    <t>1080-18-009</t>
    <phoneticPr fontId="2"/>
  </si>
  <si>
    <t>569-1114</t>
  </si>
  <si>
    <t>大阪府高槻市別所本町＊＊＊</t>
    <phoneticPr fontId="2"/>
  </si>
  <si>
    <t>090-****-0007</t>
  </si>
  <si>
    <t>1090-19-010</t>
    <phoneticPr fontId="2"/>
  </si>
  <si>
    <t>レギュラー</t>
    <phoneticPr fontId="2"/>
  </si>
  <si>
    <t>552-0003</t>
  </si>
  <si>
    <t>大阪府大阪市港区磯路＊＊＊</t>
    <phoneticPr fontId="2"/>
  </si>
  <si>
    <t>090-****-0111</t>
  </si>
  <si>
    <t>1100-20-011</t>
    <phoneticPr fontId="2"/>
  </si>
  <si>
    <t>シルバー</t>
  </si>
  <si>
    <t>327-0004</t>
  </si>
  <si>
    <t>栃木県佐野市赤坂町＊＊＊</t>
    <phoneticPr fontId="2"/>
  </si>
  <si>
    <t>0283-**-0000</t>
    <phoneticPr fontId="2"/>
  </si>
  <si>
    <t>1110-21-012</t>
    <phoneticPr fontId="2"/>
  </si>
  <si>
    <t>501-6207</t>
  </si>
  <si>
    <t>岐阜県羽島市足近町＊＊＊</t>
    <phoneticPr fontId="2"/>
  </si>
  <si>
    <t>058-***-0000</t>
    <phoneticPr fontId="2"/>
  </si>
  <si>
    <t>1120-22-013</t>
    <phoneticPr fontId="2"/>
  </si>
  <si>
    <t>ゴールド</t>
    <phoneticPr fontId="2"/>
  </si>
  <si>
    <t>123-0842</t>
  </si>
  <si>
    <t>東京都足立区栗原＊＊＊</t>
    <phoneticPr fontId="2"/>
  </si>
  <si>
    <t>080-****-0002</t>
    <phoneticPr fontId="2"/>
  </si>
  <si>
    <t>1130-23-014</t>
    <phoneticPr fontId="2"/>
  </si>
  <si>
    <t>1140-24-015</t>
    <phoneticPr fontId="2"/>
  </si>
  <si>
    <t>MW017</t>
    <phoneticPr fontId="2"/>
  </si>
  <si>
    <t>350-1126</t>
    <phoneticPr fontId="2"/>
  </si>
  <si>
    <t>埼玉県川越市旭町＊＊＊</t>
    <phoneticPr fontId="2"/>
  </si>
  <si>
    <t>090-****-0100</t>
  </si>
  <si>
    <t>1160-26-017</t>
    <phoneticPr fontId="2"/>
  </si>
  <si>
    <t>ロイヤル</t>
  </si>
  <si>
    <t>564-0051</t>
    <phoneticPr fontId="2"/>
  </si>
  <si>
    <t>大阪府吹田市豊津町＊＊＊</t>
    <phoneticPr fontId="2"/>
  </si>
  <si>
    <t>070-****-0101</t>
    <phoneticPr fontId="2"/>
  </si>
  <si>
    <t>1170-27-018</t>
    <phoneticPr fontId="2"/>
  </si>
  <si>
    <t>レギュラー</t>
  </si>
  <si>
    <t>410-0844</t>
    <phoneticPr fontId="2"/>
  </si>
  <si>
    <t>静岡県沼津市春日町＊＊＊</t>
    <phoneticPr fontId="2"/>
  </si>
  <si>
    <t>090-****-0102</t>
  </si>
  <si>
    <t>1180-28-019</t>
    <phoneticPr fontId="2"/>
  </si>
  <si>
    <t>601-1394</t>
    <phoneticPr fontId="2"/>
  </si>
  <si>
    <t>京都府宇治市池尾仙郷山＊＊＊</t>
    <phoneticPr fontId="2"/>
  </si>
  <si>
    <t>1190-29-020</t>
    <phoneticPr fontId="2"/>
  </si>
  <si>
    <t>462-0858</t>
    <phoneticPr fontId="2"/>
  </si>
  <si>
    <t>愛知県名古屋市北区大蔵町＊＊＊</t>
    <phoneticPr fontId="2"/>
  </si>
  <si>
    <t>090-****-0103</t>
  </si>
  <si>
    <t>1200-30-021</t>
    <phoneticPr fontId="2"/>
  </si>
  <si>
    <t>182-0016</t>
    <phoneticPr fontId="2"/>
  </si>
  <si>
    <t>東京都調布市佐須町＊＊＊</t>
    <phoneticPr fontId="2"/>
  </si>
  <si>
    <t>090-****-0104</t>
  </si>
  <si>
    <t>1210-31-022</t>
    <phoneticPr fontId="2"/>
  </si>
  <si>
    <t>高槻市別所本町＊＊＊</t>
    <rPh sb="0" eb="3">
      <t>タカツキシ</t>
    </rPh>
    <rPh sb="3" eb="5">
      <t>ベッショ</t>
    </rPh>
    <rPh sb="5" eb="7">
      <t>ホンマチ</t>
    </rPh>
    <phoneticPr fontId="2"/>
  </si>
  <si>
    <t>吹田市豊津町＊＊＊</t>
    <rPh sb="0" eb="2">
      <t>スイタ</t>
    </rPh>
    <rPh sb="2" eb="3">
      <t>シ</t>
    </rPh>
    <rPh sb="3" eb="5">
      <t>トヨツ</t>
    </rPh>
    <rPh sb="5" eb="6">
      <t>マチ</t>
    </rPh>
    <phoneticPr fontId="2"/>
  </si>
  <si>
    <t>入荷予定日</t>
    <rPh sb="0" eb="2">
      <t>ニュウカ</t>
    </rPh>
    <rPh sb="2" eb="4">
      <t>ヨテイ</t>
    </rPh>
    <rPh sb="4" eb="5">
      <t>ビ</t>
    </rPh>
    <phoneticPr fontId="2"/>
  </si>
  <si>
    <t>アーモンド</t>
    <phoneticPr fontId="2"/>
  </si>
  <si>
    <t>インド</t>
    <phoneticPr fontId="2"/>
  </si>
  <si>
    <t>カシューナッツ</t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</si>
  <si>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</si>
  <si>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</si>
  <si>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商品ID</t>
    <rPh sb="0" eb="2">
      <t>ショウヒン</t>
    </rPh>
    <phoneticPr fontId="2"/>
  </si>
  <si>
    <t>納品予定日</t>
    <rPh sb="0" eb="2">
      <t>ノウヒン</t>
    </rPh>
    <rPh sb="2" eb="5">
      <t>ヨテイビ</t>
    </rPh>
    <phoneticPr fontId="2"/>
  </si>
  <si>
    <t>350-1126</t>
    <phoneticPr fontId="2"/>
  </si>
  <si>
    <t>千葉市稲毛区あやめ台＊＊＊</t>
    <phoneticPr fontId="2"/>
  </si>
  <si>
    <t>090-****-0001</t>
    <phoneticPr fontId="2"/>
  </si>
  <si>
    <t>1000-10-001</t>
    <phoneticPr fontId="2"/>
  </si>
  <si>
    <t>ロイヤル</t>
    <phoneticPr fontId="2"/>
  </si>
  <si>
    <t>豊田市曙町＊＊＊</t>
    <phoneticPr fontId="2"/>
  </si>
  <si>
    <t>1010-11-002</t>
    <phoneticPr fontId="2"/>
  </si>
  <si>
    <t>台東区上野桜＊＊＊</t>
    <phoneticPr fontId="2"/>
  </si>
  <si>
    <t>1020-12-003</t>
    <phoneticPr fontId="2"/>
  </si>
  <si>
    <t>大阪市北区角田町＊＊＊</t>
    <phoneticPr fontId="2"/>
  </si>
  <si>
    <t>1040-14-005</t>
    <phoneticPr fontId="2"/>
  </si>
  <si>
    <t>橿原市太田市町＊＊＊</t>
    <phoneticPr fontId="2"/>
  </si>
  <si>
    <t>1050-15-006</t>
    <phoneticPr fontId="2"/>
  </si>
  <si>
    <t>芦屋市岩園町＊＊＊</t>
    <phoneticPr fontId="2"/>
  </si>
  <si>
    <t>1060-16-007</t>
    <phoneticPr fontId="2"/>
  </si>
  <si>
    <t>中央区明石町＊＊＊</t>
    <phoneticPr fontId="2"/>
  </si>
  <si>
    <t>070-****-0201</t>
    <phoneticPr fontId="2"/>
  </si>
  <si>
    <t>1070-17-008</t>
    <phoneticPr fontId="2"/>
  </si>
  <si>
    <t>川崎市麻生区片平＊＊＊</t>
    <phoneticPr fontId="2"/>
  </si>
  <si>
    <t>1030-13-004</t>
    <phoneticPr fontId="2"/>
  </si>
  <si>
    <t>千葉市若葉区大草町＊＊＊</t>
    <phoneticPr fontId="2"/>
  </si>
  <si>
    <t>1080-18-009</t>
    <phoneticPr fontId="2"/>
  </si>
  <si>
    <t>1090-19-010</t>
    <phoneticPr fontId="2"/>
  </si>
  <si>
    <t>レギュラー</t>
    <phoneticPr fontId="2"/>
  </si>
  <si>
    <t>大阪市港区磯路＊＊＊</t>
    <phoneticPr fontId="2"/>
  </si>
  <si>
    <t>1100-20-011</t>
    <phoneticPr fontId="2"/>
  </si>
  <si>
    <t>佐野市赤坂町＊＊＊</t>
    <phoneticPr fontId="2"/>
  </si>
  <si>
    <t>0283-**-0000</t>
    <phoneticPr fontId="2"/>
  </si>
  <si>
    <t>1110-21-012</t>
    <phoneticPr fontId="2"/>
  </si>
  <si>
    <t>羽島市足近町＊＊＊</t>
    <phoneticPr fontId="2"/>
  </si>
  <si>
    <t>058-***-0000</t>
    <phoneticPr fontId="2"/>
  </si>
  <si>
    <t>1120-22-013</t>
    <phoneticPr fontId="2"/>
  </si>
  <si>
    <t>ゴールド</t>
    <phoneticPr fontId="2"/>
  </si>
  <si>
    <t>足立区栗原＊＊＊</t>
    <phoneticPr fontId="2"/>
  </si>
  <si>
    <t>080-****-0002</t>
    <phoneticPr fontId="2"/>
  </si>
  <si>
    <t>1130-23-014</t>
    <phoneticPr fontId="2"/>
  </si>
  <si>
    <t>佐野市赤坂町＊＊＊</t>
    <phoneticPr fontId="2"/>
  </si>
  <si>
    <t>1140-24-015</t>
    <phoneticPr fontId="2"/>
  </si>
  <si>
    <t>MW017</t>
    <phoneticPr fontId="2"/>
  </si>
  <si>
    <t>川越市旭町＊＊＊</t>
    <phoneticPr fontId="2"/>
  </si>
  <si>
    <t>1160-26-017</t>
    <phoneticPr fontId="2"/>
  </si>
  <si>
    <t>564-0051</t>
    <phoneticPr fontId="2"/>
  </si>
  <si>
    <t>070-****-0101</t>
    <phoneticPr fontId="2"/>
  </si>
  <si>
    <t>1170-27-018</t>
    <phoneticPr fontId="2"/>
  </si>
  <si>
    <t>410-0844</t>
    <phoneticPr fontId="2"/>
  </si>
  <si>
    <t>沼津市春日町＊＊＊</t>
    <phoneticPr fontId="2"/>
  </si>
  <si>
    <t>1180-28-019</t>
    <phoneticPr fontId="2"/>
  </si>
  <si>
    <t>601-1394</t>
    <phoneticPr fontId="2"/>
  </si>
  <si>
    <t>宇治市池尾仙郷山＊＊＊</t>
    <phoneticPr fontId="2"/>
  </si>
  <si>
    <t>1190-29-020</t>
    <phoneticPr fontId="2"/>
  </si>
  <si>
    <t>ゴールド</t>
    <phoneticPr fontId="2"/>
  </si>
  <si>
    <t>462-0858</t>
    <phoneticPr fontId="2"/>
  </si>
  <si>
    <t>名古屋市北区大蔵町＊＊＊</t>
    <phoneticPr fontId="2"/>
  </si>
  <si>
    <t>1200-30-021</t>
    <phoneticPr fontId="2"/>
  </si>
  <si>
    <t>182-0016</t>
    <phoneticPr fontId="2"/>
  </si>
  <si>
    <t>調布市佐須町＊＊＊</t>
    <phoneticPr fontId="2"/>
  </si>
  <si>
    <t>1210-31-022</t>
    <phoneticPr fontId="2"/>
  </si>
  <si>
    <t>070-****-0201</t>
  </si>
  <si>
    <t>ドライフルーツ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</si>
</sst>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游ゴシック"/>
      <family val="3"/>
      <charset val="128"/>
    </font>
    <font>
      <sz val="11"/>
      <name val="游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0"/>
      <color theme="1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4" fontId="0" fillId="0" borderId="1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1" xfId="0" applyFont="1" applyBorder="1">
      <alignment vertical="center"/>
    </xf>
    <xf numFmtId="0" fontId="6" fillId="0" borderId="0" xfId="0" applyFo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3" fillId="2" borderId="4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7" xfId="1" applyFont="1" applyBorder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14" fontId="9" fillId="0" borderId="0" xfId="0" applyNumberFormat="1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1" xfId="0" applyBorder="1" applyAlignment="1"/>
    <xf numFmtId="14" fontId="0" fillId="0" borderId="18" xfId="0" applyNumberFormat="1" applyBorder="1" applyAlignment="1">
      <alignment horizontal="right" vertical="center"/>
    </xf>
    <xf numFmtId="0" fontId="12" fillId="0" borderId="1" xfId="0" applyFont="1" applyFill="1" applyBorder="1">
      <alignment vertical="center"/>
    </xf>
    <xf numFmtId="14" fontId="0" fillId="0" borderId="1" xfId="0" applyNumberFormat="1" applyBorder="1">
      <alignment vertical="center"/>
    </xf>
    <xf numFmtId="14" fontId="0" fillId="0" borderId="19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14" fillId="0" borderId="0" xfId="0" applyFont="1" applyAlignment="1"/>
    <xf numFmtId="38" fontId="3" fillId="0" borderId="3" xfId="1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3" fillId="0" borderId="22" xfId="0" applyFont="1" applyBorder="1">
      <alignment vertical="center"/>
    </xf>
    <xf numFmtId="38" fontId="3" fillId="0" borderId="23" xfId="0" applyNumberFormat="1" applyFont="1" applyBorder="1">
      <alignment vertical="center"/>
    </xf>
    <xf numFmtId="0" fontId="3" fillId="0" borderId="24" xfId="0" applyFont="1" applyBorder="1">
      <alignment vertical="center"/>
    </xf>
    <xf numFmtId="38" fontId="3" fillId="0" borderId="25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4" xfId="0" applyNumberFormat="1" applyFont="1" applyBorder="1">
      <alignment vertical="center"/>
    </xf>
    <xf numFmtId="38" fontId="3" fillId="0" borderId="11" xfId="0" applyNumberFormat="1" applyFont="1" applyBorder="1">
      <alignment vertical="center"/>
    </xf>
    <xf numFmtId="38" fontId="3" fillId="0" borderId="13" xfId="0" applyNumberFormat="1" applyFont="1" applyBorder="1">
      <alignment vertical="center"/>
    </xf>
    <xf numFmtId="38" fontId="3" fillId="0" borderId="15" xfId="0" applyNumberFormat="1" applyFont="1" applyBorder="1">
      <alignment vertical="center"/>
    </xf>
    <xf numFmtId="38" fontId="3" fillId="0" borderId="1" xfId="1" applyFont="1" applyBorder="1" applyAlignment="1">
      <alignment horizontal="center" vertical="center"/>
    </xf>
    <xf numFmtId="3" fontId="0" fillId="0" borderId="0" xfId="0" applyNumberFormat="1">
      <alignment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27" xfId="0" applyNumberFormat="1" applyFont="1" applyBorder="1" applyAlignment="1">
      <alignment horizontal="center" vertical="center"/>
    </xf>
    <xf numFmtId="38" fontId="0" fillId="0" borderId="23" xfId="1" applyFont="1" applyBorder="1">
      <alignment vertical="center"/>
    </xf>
    <xf numFmtId="38" fontId="0" fillId="0" borderId="3" xfId="1" applyFont="1" applyBorder="1">
      <alignment vertical="center"/>
    </xf>
    <xf numFmtId="0" fontId="12" fillId="0" borderId="1" xfId="0" applyFont="1" applyBorder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" xfId="0" applyFont="1" applyBorder="1">
      <alignment vertical="center"/>
    </xf>
    <xf numFmtId="0" fontId="13" fillId="0" borderId="1" xfId="0" applyFont="1" applyBorder="1">
      <alignment vertical="center"/>
    </xf>
    <xf numFmtId="0" fontId="13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18" xfId="0" applyNumberFormat="1" applyBorder="1" applyAlignment="1">
      <alignment horizontal="left" vertical="center"/>
    </xf>
    <xf numFmtId="14" fontId="0" fillId="0" borderId="19" xfId="0" applyNumberFormat="1" applyBorder="1" applyAlignment="1">
      <alignment horizontal="left" vertical="center"/>
    </xf>
    <xf numFmtId="176" fontId="0" fillId="0" borderId="1" xfId="0" applyNumberFormat="1" applyBorder="1">
      <alignment vertical="center"/>
    </xf>
    <xf numFmtId="176" fontId="3" fillId="0" borderId="1" xfId="0" applyNumberFormat="1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0" fillId="2" borderId="1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9" xfId="0" applyNumberFormat="1" applyBorder="1" applyAlignment="1">
      <alignment horizontal="left" vertical="center"/>
    </xf>
    <xf numFmtId="14" fontId="0" fillId="0" borderId="10" xfId="0" applyNumberFormat="1" applyBorder="1" applyAlignment="1">
      <alignment horizontal="left" vertical="center"/>
    </xf>
    <xf numFmtId="0" fontId="0" fillId="0" borderId="9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14" fontId="3" fillId="0" borderId="1" xfId="0" applyNumberFormat="1" applyFont="1" applyBorder="1" applyAlignment="1">
      <alignment horizontal="right" vertical="center"/>
    </xf>
    <xf numFmtId="0" fontId="0" fillId="0" borderId="9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15" fillId="0" borderId="21" xfId="0" applyFont="1" applyBorder="1" applyAlignment="1"/>
    <xf numFmtId="38" fontId="16" fillId="0" borderId="21" xfId="1" applyFont="1" applyBorder="1" applyAlignment="1">
      <alignment horizontal="left" vertical="center"/>
    </xf>
    <xf numFmtId="0" fontId="17" fillId="0" borderId="21" xfId="0" applyFont="1" applyBorder="1" applyAlignment="1"/>
    <xf numFmtId="0" fontId="5" fillId="2" borderId="9" xfId="0" applyFont="1" applyFill="1" applyBorder="1">
      <alignment vertical="center"/>
    </xf>
    <xf numFmtId="0" fontId="0" fillId="0" borderId="28" xfId="0" applyBorder="1">
      <alignment vertical="center"/>
    </xf>
    <xf numFmtId="38" fontId="0" fillId="0" borderId="9" xfId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textRotation="255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textRotation="255"/>
    </xf>
    <xf numFmtId="0" fontId="3" fillId="2" borderId="7" xfId="0" applyFont="1" applyFill="1" applyBorder="1" applyAlignment="1">
      <alignment horizontal="center" vertical="center" textRotation="255"/>
    </xf>
    <xf numFmtId="38" fontId="3" fillId="0" borderId="1" xfId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color theme="0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pivotCacheDefinition" Target="pivotCache/pivotCacheDefinition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6032;&#26696;/&#12469;&#12531;&#12503;&#12523;/&#20837;&#12428;&#26367;&#12360;/&#31532;1&#31456;/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20006;&#12409;&#26367;&#12360;&#65286;&#20837;&#12428;&#26367;&#12360;&#26696;2011&#24180;/&#20837;&#12428;&#26367;&#12360;&#20006;&#12409;&#26367;&#12360;&#20225;&#30011;/&#20837;&#12428;&#26367;&#12360;/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38598;&#35336;&#25277;&#20986;2016/&#38598;&#35336;&#25277;&#20986;&#20225;&#30011;&#26696;/&#38598;&#35336;&#25277;&#20986;&#26412;/&#12469;&#12531;&#12503;&#12523;/&#38598;&#35336;&#32232;%20-%20&#12373;&#12435;&#12407;&#12427;/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wner/&#12487;&#12473;&#12463;&#12488;&#12483;&#12503;/CAD&#65286;CG&#12510;&#12460;&#12472;&#12531;/CAD&#65286;CG&#12510;&#12460;&#12472;&#12531;&#39640;&#27211;&#27096;/&#31532;9&#22238;/&#12469;&#12531;&#12503;&#12523;/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vonsky/Desktop/&#25216;&#34899;&#35413;&#35542;&#31038;/&#12497;&#12527;&#12540;&#12486;&#12463;&#12491;&#12483;&#12463;/&#21407;&#31295;/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5216;&#34899;&#35413;&#35542;&#31038;/&#12503;&#12525;&#12398;&#27969;&#20736;&#12471;&#12522;&#12540;&#12474;/&#12503;&#12525;&#12398;&#27969;&#20736;&#12288;&#38598;&#35336;&#65286;&#25277;&#20986;&#26696;/&#38598;&#35336;&#65286;&#25277;&#20986;&#26696;2011&#24180;/&#25277;&#20986;&#32232;/&#12493;&#12479;&#20351;&#29992;/&#31532;3&#31456;/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iko/Desktop/&#26032;&#26696;/&#20837;&#12428;&#26367;&#12360;/&#31532;1&#31456;/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2-1-2&#20855;&#20307;&#20363;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vonsky" refreshedDate="44325.539034606481" createdVersion="5" refreshedVersion="5" minRefreshableVersion="3" recordCount="32" xr:uid="{00000000-000A-0000-FFFF-FFFF04000000}">
  <cacheSource type="worksheet">
    <worksheetSource ref="A1:I19" sheet="売上表" r:id="rId2"/>
  </cacheSource>
  <cacheFields count="10">
    <cacheField name="No." numFmtId="0">
      <sharedItems containsSemiMixedTypes="0" containsString="0" containsNumber="1" containsInteger="1" minValue="1" maxValue="32"/>
    </cacheField>
    <cacheField name="日付" numFmtId="14">
      <sharedItems containsSemiMixedTypes="0" containsNonDate="0" containsDate="1" containsString="0" minDate="2021-04-29T00:00:00" maxDate="2021-05-15T00:00:00"/>
    </cacheField>
    <cacheField name="ショップ名" numFmtId="0">
      <sharedItems count="5">
        <s v="胡桃本舗"/>
        <s v="玲豆ん堂"/>
        <s v="桜Beans"/>
        <s v="美乾屋"/>
        <s v="菜ッ津堂"/>
      </sharedItems>
    </cacheField>
    <cacheField name="商品ID" numFmtId="0">
      <sharedItems/>
    </cacheField>
    <cacheField name="商品名" numFmtId="0">
      <sharedItems/>
    </cacheField>
    <cacheField name="種類" numFmtId="0">
      <sharedItems count="2">
        <s v="ナッツ"/>
        <s v="ドライフルーツ"/>
      </sharedItems>
    </cacheField>
    <cacheField name="原産国" numFmtId="0">
      <sharedItems/>
    </cacheField>
    <cacheField name="価格" numFmtId="38">
      <sharedItems containsSemiMixedTypes="0" containsString="0" containsNumber="1" containsInteger="1" minValue="1000" maxValue="3000"/>
    </cacheField>
    <cacheField name="数量" numFmtId="0">
      <sharedItems containsSemiMixedTypes="0" containsString="0" containsNumber="1" containsInteger="1" minValue="5" maxValue="30"/>
    </cacheField>
    <cacheField name="売上" numFmtId="38">
      <sharedItems containsSemiMixedTypes="0" containsString="0" containsNumber="1" containsInteger="1" minValue="7500" maxValue="7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n v="1"/>
    <d v="2021-04-29T00:00:00"/>
    <x v="0"/>
    <s v="Ｎ004"/>
    <s v="アーモンド"/>
    <x v="0"/>
    <s v="アメリカ"/>
    <n v="1000"/>
    <n v="29"/>
    <n v="29000"/>
  </r>
  <r>
    <n v="2"/>
    <d v="2021-04-29T00:00:00"/>
    <x v="1"/>
    <s v="D001"/>
    <s v="パイン"/>
    <x v="1"/>
    <s v="フィリピン"/>
    <n v="1250"/>
    <n v="6"/>
    <n v="7500"/>
  </r>
  <r>
    <n v="3"/>
    <d v="2021-04-30T00:00:00"/>
    <x v="0"/>
    <s v="Ｎ008"/>
    <s v="クルミ"/>
    <x v="0"/>
    <s v="カリフォルニア"/>
    <n v="2500"/>
    <n v="30"/>
    <n v="75000"/>
  </r>
  <r>
    <n v="4"/>
    <d v="2021-05-01T00:00:00"/>
    <x v="2"/>
    <s v="Ｎ003"/>
    <s v="アーモンド"/>
    <x v="0"/>
    <s v="アメリカ"/>
    <n v="1800"/>
    <n v="14"/>
    <n v="25200"/>
  </r>
  <r>
    <n v="5"/>
    <d v="2021-05-01T00:00:00"/>
    <x v="3"/>
    <s v="Ｎ006"/>
    <s v="カシューナッツ"/>
    <x v="0"/>
    <s v="インド"/>
    <n v="1000"/>
    <n v="15"/>
    <n v="15000"/>
  </r>
  <r>
    <n v="6"/>
    <d v="2021-05-01T00:00:00"/>
    <x v="4"/>
    <s v="D004"/>
    <s v="プルーン"/>
    <x v="1"/>
    <s v="カリフォルニア"/>
    <n v="1500"/>
    <n v="27"/>
    <n v="40500"/>
  </r>
  <r>
    <n v="7"/>
    <d v="2021-05-02T00:00:00"/>
    <x v="0"/>
    <s v="D005"/>
    <s v="プルーン"/>
    <x v="1"/>
    <s v="アメリカ"/>
    <n v="1500"/>
    <n v="19"/>
    <n v="28500"/>
  </r>
  <r>
    <n v="8"/>
    <d v="2021-05-02T00:00:00"/>
    <x v="3"/>
    <s v="Ｎ001"/>
    <s v="アーモンド"/>
    <x v="0"/>
    <s v="カリフォルニア"/>
    <n v="1800"/>
    <n v="6"/>
    <n v="10800"/>
  </r>
  <r>
    <n v="9"/>
    <d v="2021-05-02T00:00:00"/>
    <x v="2"/>
    <s v="Ｎ011"/>
    <s v="ピスタチオ"/>
    <x v="0"/>
    <s v="アメリカ"/>
    <n v="3000"/>
    <n v="22"/>
    <n v="66000"/>
  </r>
  <r>
    <n v="10"/>
    <d v="2021-05-03T00:00:00"/>
    <x v="4"/>
    <s v="D007"/>
    <s v="マンゴー"/>
    <x v="1"/>
    <s v="フィリピン"/>
    <n v="2800"/>
    <n v="24"/>
    <n v="67200"/>
  </r>
  <r>
    <n v="11"/>
    <d v="2021-05-03T00:00:00"/>
    <x v="3"/>
    <s v="Ｎ005"/>
    <s v="カシューナッツ"/>
    <x v="0"/>
    <s v="インド"/>
    <n v="2350"/>
    <n v="8"/>
    <n v="18800"/>
  </r>
  <r>
    <n v="12"/>
    <d v="2021-05-03T00:00:00"/>
    <x v="2"/>
    <s v="Ｎ012"/>
    <s v="マカデミア"/>
    <x v="0"/>
    <s v="アメリカ"/>
    <n v="1500"/>
    <n v="8"/>
    <n v="12000"/>
  </r>
  <r>
    <n v="13"/>
    <d v="2021-05-04T00:00:00"/>
    <x v="1"/>
    <s v="Ｎ002"/>
    <s v="アーモンド"/>
    <x v="0"/>
    <s v="カリフォルニア"/>
    <n v="1000"/>
    <n v="18"/>
    <n v="18000"/>
  </r>
  <r>
    <n v="14"/>
    <d v="2021-05-04T00:00:00"/>
    <x v="3"/>
    <s v="D001"/>
    <s v="パイン"/>
    <x v="1"/>
    <s v="フィリピン"/>
    <n v="1250"/>
    <n v="23"/>
    <n v="28750"/>
  </r>
  <r>
    <n v="15"/>
    <d v="2021-05-04T00:00:00"/>
    <x v="4"/>
    <s v="Ｎ008"/>
    <s v="クルミ"/>
    <x v="0"/>
    <s v="カリフォルニア"/>
    <n v="2500"/>
    <n v="16"/>
    <n v="40000"/>
  </r>
  <r>
    <n v="16"/>
    <d v="2021-05-05T00:00:00"/>
    <x v="0"/>
    <s v="D008"/>
    <s v="レーズン"/>
    <x v="1"/>
    <s v="カリフォルニア"/>
    <n v="1000"/>
    <n v="30"/>
    <n v="30000"/>
  </r>
  <r>
    <n v="17"/>
    <d v="2021-05-05T00:00:00"/>
    <x v="2"/>
    <s v="Ｎ010"/>
    <s v="ピスタチオ"/>
    <x v="0"/>
    <s v="アメリカ"/>
    <n v="1500"/>
    <n v="28"/>
    <n v="42000"/>
  </r>
  <r>
    <n v="18"/>
    <d v="2021-05-05T00:00:00"/>
    <x v="1"/>
    <s v="Ｎ011"/>
    <s v="ピスタチオ"/>
    <x v="0"/>
    <s v="アメリカ"/>
    <n v="3000"/>
    <n v="20"/>
    <n v="60000"/>
  </r>
  <r>
    <n v="19"/>
    <d v="2021-05-06T00:00:00"/>
    <x v="0"/>
    <s v="Ｎ009"/>
    <s v="クルミ"/>
    <x v="0"/>
    <s v="カリフォルニア"/>
    <n v="1000"/>
    <n v="14"/>
    <n v="14000"/>
  </r>
  <r>
    <n v="20"/>
    <d v="2021-05-07T00:00:00"/>
    <x v="3"/>
    <s v="D003"/>
    <s v="ブルーベリー"/>
    <x v="1"/>
    <s v="アメリカ"/>
    <n v="1800"/>
    <n v="12"/>
    <n v="21600"/>
  </r>
  <r>
    <n v="21"/>
    <d v="2021-05-07T00:00:00"/>
    <x v="4"/>
    <s v="Ｎ006"/>
    <s v="カシューナッツ"/>
    <x v="0"/>
    <s v="インド"/>
    <n v="1000"/>
    <n v="19"/>
    <n v="19000"/>
  </r>
  <r>
    <n v="22"/>
    <d v="2021-05-08T00:00:00"/>
    <x v="0"/>
    <s v="Ｎ002"/>
    <s v="アーモンド"/>
    <x v="0"/>
    <s v="カリフォルニア"/>
    <n v="1000"/>
    <n v="14"/>
    <n v="14000"/>
  </r>
  <r>
    <n v="23"/>
    <d v="2021-05-08T00:00:00"/>
    <x v="2"/>
    <s v="D006"/>
    <s v="マンゴー"/>
    <x v="1"/>
    <s v="フィリピン"/>
    <n v="1000"/>
    <n v="18"/>
    <n v="18000"/>
  </r>
  <r>
    <n v="24"/>
    <d v="2021-05-09T00:00:00"/>
    <x v="4"/>
    <s v="D007"/>
    <s v="マンゴー"/>
    <x v="1"/>
    <s v="フィリピン"/>
    <n v="2800"/>
    <n v="17"/>
    <n v="47600"/>
  </r>
  <r>
    <n v="25"/>
    <d v="2021-05-09T00:00:00"/>
    <x v="3"/>
    <s v="Ｎ007"/>
    <s v="クルミ"/>
    <x v="0"/>
    <s v="アメリカ"/>
    <n v="1000"/>
    <n v="15"/>
    <n v="15000"/>
  </r>
  <r>
    <n v="26"/>
    <d v="2021-05-10T00:00:00"/>
    <x v="1"/>
    <s v="Ｎ003"/>
    <s v="アーモンド"/>
    <x v="0"/>
    <s v="アメリカ"/>
    <n v="1800"/>
    <n v="5"/>
    <n v="9000"/>
  </r>
  <r>
    <n v="27"/>
    <d v="2021-05-11T00:00:00"/>
    <x v="0"/>
    <s v="Ｎ001"/>
    <s v="アーモンド"/>
    <x v="0"/>
    <s v="カリフォルニア"/>
    <n v="1800"/>
    <n v="6"/>
    <n v="10800"/>
  </r>
  <r>
    <n v="28"/>
    <d v="2021-05-12T00:00:00"/>
    <x v="3"/>
    <s v="D003"/>
    <s v="ブルーベリー"/>
    <x v="1"/>
    <s v="アメリカ"/>
    <n v="1800"/>
    <n v="12"/>
    <n v="21600"/>
  </r>
  <r>
    <n v="29"/>
    <d v="2021-05-12T00:00:00"/>
    <x v="2"/>
    <s v="D008"/>
    <s v="レーズン"/>
    <x v="1"/>
    <s v="カリフォルニア"/>
    <n v="1000"/>
    <n v="25"/>
    <n v="25000"/>
  </r>
  <r>
    <n v="30"/>
    <d v="2021-05-13T00:00:00"/>
    <x v="1"/>
    <s v="Ｎ008"/>
    <s v="クルミ"/>
    <x v="0"/>
    <s v="カリフォルニア"/>
    <n v="2500"/>
    <n v="9"/>
    <n v="22500"/>
  </r>
  <r>
    <n v="31"/>
    <d v="2021-05-14T00:00:00"/>
    <x v="4"/>
    <s v="D004"/>
    <s v="プルーン"/>
    <x v="1"/>
    <s v="カリフォルニア"/>
    <n v="1500"/>
    <n v="12"/>
    <n v="18000"/>
  </r>
  <r>
    <n v="32"/>
    <d v="2021-05-14T00:00:00"/>
    <x v="2"/>
    <s v="Ｎ005"/>
    <s v="カシューナッツ"/>
    <x v="0"/>
    <s v="インド"/>
    <n v="2350"/>
    <n v="9"/>
    <n v="211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100-000000000000}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compact="0" compactData="0" multipleFieldFilters="0">
  <location ref="A4:D11" firstHeaderRow="1" firstDataRow="2" firstDataCol="1"/>
  <pivotFields count="10">
    <pivotField compact="0" outline="0" showAll="0"/>
    <pivotField compact="0" numFmtId="14" outline="0" showAll="0"/>
    <pivotField axis="axisRow" compact="0" outline="0" showAll="0">
      <items count="6">
        <item x="0"/>
        <item x="4"/>
        <item x="2"/>
        <item x="3"/>
        <item x="1"/>
        <item t="default"/>
      </items>
    </pivotField>
    <pivotField compact="0" outline="0" showAll="0"/>
    <pivotField compact="0" outline="0" showAll="0"/>
    <pivotField axis="axisCol" compact="0" outline="0" showAll="0">
      <items count="3">
        <item x="1"/>
        <item x="0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合計 / 売上" fld="9" baseField="2" baseItem="0" numFmtId="3"/>
  </dataFields>
  <formats count="2">
    <format dxfId="4">
      <pivotArea dataOnly="0" labelOnly="1" outline="0" fieldPosition="0">
        <references count="1">
          <reference field="5" count="0"/>
        </references>
      </pivotArea>
    </format>
    <format dxfId="3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D8797A-FFED-4E37-93A8-6978ECC673D6}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compact="0" compactData="0" multipleFieldFilters="0">
  <location ref="A4:D11" firstHeaderRow="1" firstDataRow="2" firstDataCol="1"/>
  <pivotFields count="10">
    <pivotField compact="0" outline="0" showAll="0"/>
    <pivotField compact="0" numFmtId="14" outline="0" showAll="0"/>
    <pivotField axis="axisRow" compact="0" outline="0" showAll="0">
      <items count="6">
        <item x="0"/>
        <item x="4"/>
        <item x="2"/>
        <item x="3"/>
        <item x="1"/>
        <item t="default"/>
      </items>
    </pivotField>
    <pivotField compact="0" outline="0" showAll="0"/>
    <pivotField compact="0" outline="0" showAll="0"/>
    <pivotField axis="axisCol" compact="0" outline="0" showAll="0">
      <items count="3">
        <item x="1"/>
        <item x="0"/>
        <item t="default"/>
      </items>
    </pivotField>
    <pivotField compact="0" outline="0" showAll="0"/>
    <pivotField compact="0" numFmtId="38" outline="0" showAll="0"/>
    <pivotField compact="0" outline="0" showAll="0"/>
    <pivotField dataField="1" compact="0" numFmtId="38" outline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合計 / 売上" fld="9" baseField="2" baseItem="0" numFmtId="3"/>
  </dataFields>
  <formats count="2">
    <format dxfId="2">
      <pivotArea dataOnly="0" labelOnly="1" outline="0" fieldPosition="0">
        <references count="1">
          <reference field="5" count="0"/>
        </references>
      </pivotArea>
    </format>
    <format dxfId="1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E6EAF-42F7-423F-89AC-0A2831F0E60F}">
  <dimension ref="A1:F25"/>
  <sheetViews>
    <sheetView showGridLines="0" workbookViewId="0">
      <selection activeCell="F5" sqref="F5"/>
    </sheetView>
  </sheetViews>
  <sheetFormatPr defaultRowHeight="13.5" x14ac:dyDescent="0.15"/>
  <cols>
    <col min="1" max="1" width="6.75" customWidth="1"/>
    <col min="2" max="2" width="10.125" customWidth="1"/>
    <col min="3" max="3" width="13.5" customWidth="1"/>
    <col min="4" max="4" width="6.25" customWidth="1"/>
    <col min="5" max="5" width="5.375" customWidth="1"/>
    <col min="6" max="6" width="8.375" customWidth="1"/>
  </cols>
  <sheetData>
    <row r="1" spans="1:6" ht="18.75" customHeight="1" x14ac:dyDescent="0.15">
      <c r="A1" s="130" t="s">
        <v>14</v>
      </c>
      <c r="B1" s="130"/>
      <c r="C1" s="130"/>
      <c r="D1" s="130"/>
      <c r="E1" s="130"/>
      <c r="F1" s="130"/>
    </row>
    <row r="2" spans="1:6" ht="12.75" customHeight="1" x14ac:dyDescent="0.15">
      <c r="E2" s="39" t="s">
        <v>56</v>
      </c>
      <c r="F2" s="40">
        <v>44321</v>
      </c>
    </row>
    <row r="3" spans="1:6" ht="12.75" customHeight="1" x14ac:dyDescent="0.15">
      <c r="E3" s="41" t="s">
        <v>57</v>
      </c>
      <c r="F3" s="41">
        <v>1000</v>
      </c>
    </row>
    <row r="4" spans="1:6" ht="12.75" customHeight="1" x14ac:dyDescent="0.15">
      <c r="E4" s="41" t="s">
        <v>58</v>
      </c>
      <c r="F4" s="41">
        <f>VLOOKUP(F3,納品表!A2:I7,2,0)</f>
        <v>20210501</v>
      </c>
    </row>
    <row r="5" spans="1:6" ht="18.75" customHeight="1" x14ac:dyDescent="0.15">
      <c r="A5" s="131" t="str">
        <f>VLOOKUP(F3,納品表!A2:I7,3,0)</f>
        <v>胡桃本舗</v>
      </c>
      <c r="B5" s="131"/>
      <c r="C5" t="s">
        <v>15</v>
      </c>
    </row>
    <row r="6" spans="1:6" ht="18.75" customHeight="1" x14ac:dyDescent="0.15">
      <c r="E6" s="41" t="s">
        <v>61</v>
      </c>
      <c r="F6" s="39"/>
    </row>
    <row r="7" spans="1:6" ht="18.75" customHeight="1" x14ac:dyDescent="0.15">
      <c r="E7" s="43" t="s">
        <v>65</v>
      </c>
      <c r="F7" s="39" t="s">
        <v>64</v>
      </c>
    </row>
    <row r="8" spans="1:6" ht="18.75" customHeight="1" thickBot="1" x14ac:dyDescent="0.2">
      <c r="A8" s="123" t="s">
        <v>59</v>
      </c>
      <c r="B8" s="45"/>
      <c r="C8" s="124"/>
      <c r="D8" s="125" t="s">
        <v>63</v>
      </c>
    </row>
    <row r="9" spans="1:6" ht="18.75" customHeight="1" thickTop="1" x14ac:dyDescent="0.15">
      <c r="A9" s="42" t="s">
        <v>60</v>
      </c>
      <c r="B9" s="42"/>
    </row>
    <row r="10" spans="1:6" ht="18.75" customHeight="1" x14ac:dyDescent="0.15">
      <c r="A10" s="126" t="s">
        <v>254</v>
      </c>
      <c r="B10" s="132" t="s">
        <v>22</v>
      </c>
      <c r="C10" s="132"/>
      <c r="D10" s="44" t="s">
        <v>23</v>
      </c>
      <c r="E10" s="44" t="s">
        <v>16</v>
      </c>
      <c r="F10" s="44" t="s">
        <v>24</v>
      </c>
    </row>
    <row r="11" spans="1:6" ht="18.75" customHeight="1" x14ac:dyDescent="0.15">
      <c r="A11" s="121"/>
      <c r="B11" s="121"/>
      <c r="C11" s="127"/>
      <c r="D11" s="128"/>
      <c r="E11" s="121"/>
      <c r="F11" s="34"/>
    </row>
    <row r="12" spans="1:6" ht="18.75" customHeight="1" x14ac:dyDescent="0.15">
      <c r="A12" s="121"/>
      <c r="B12" s="121"/>
      <c r="C12" s="127"/>
      <c r="D12" s="128"/>
      <c r="E12" s="121"/>
      <c r="F12" s="34"/>
    </row>
    <row r="13" spans="1:6" ht="18.75" customHeight="1" x14ac:dyDescent="0.15">
      <c r="A13" s="121"/>
      <c r="B13" s="121"/>
      <c r="C13" s="127"/>
      <c r="D13" s="128"/>
      <c r="E13" s="121"/>
      <c r="F13" s="34"/>
    </row>
    <row r="14" spans="1:6" ht="18.75" customHeight="1" x14ac:dyDescent="0.15">
      <c r="A14" s="121"/>
      <c r="B14" s="121"/>
      <c r="C14" s="127"/>
      <c r="D14" s="128"/>
      <c r="E14" s="121"/>
      <c r="F14" s="34"/>
    </row>
    <row r="15" spans="1:6" ht="18.75" customHeight="1" x14ac:dyDescent="0.15">
      <c r="A15" s="121"/>
      <c r="B15" s="121"/>
      <c r="C15" s="127"/>
      <c r="D15" s="128"/>
      <c r="E15" s="121"/>
      <c r="F15" s="34"/>
    </row>
    <row r="16" spans="1:6" ht="18.75" customHeight="1" x14ac:dyDescent="0.15"/>
    <row r="17" customFormat="1" ht="18.75" customHeight="1" x14ac:dyDescent="0.15"/>
    <row r="18" customFormat="1" ht="18.75" customHeight="1" x14ac:dyDescent="0.15"/>
    <row r="19" customFormat="1" ht="18.75" customHeight="1" x14ac:dyDescent="0.15"/>
    <row r="20" customFormat="1" ht="18.75" customHeight="1" x14ac:dyDescent="0.15"/>
    <row r="21" customFormat="1" ht="18.75" customHeight="1" x14ac:dyDescent="0.15"/>
    <row r="22" customFormat="1" ht="18.75" customHeight="1" x14ac:dyDescent="0.15"/>
    <row r="23" customFormat="1" ht="18.75" customHeight="1" x14ac:dyDescent="0.15"/>
    <row r="24" customFormat="1" ht="18.75" customHeight="1" x14ac:dyDescent="0.15"/>
    <row r="25" customFormat="1" ht="18.75" customHeight="1" x14ac:dyDescent="0.15"/>
  </sheetData>
  <mergeCells count="3">
    <mergeCell ref="A1:F1"/>
    <mergeCell ref="A5:B5"/>
    <mergeCell ref="B10:C10"/>
  </mergeCells>
  <phoneticPr fontId="2"/>
  <conditionalFormatting sqref="A11:F15">
    <cfRule type="containsErrors" dxfId="0" priority="1">
      <formula>ISERROR(A11)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17"/>
  <sheetViews>
    <sheetView zoomScale="98" zoomScaleNormal="98" workbookViewId="0">
      <selection activeCell="L17" sqref="L17"/>
    </sheetView>
  </sheetViews>
  <sheetFormatPr defaultRowHeight="13.5" x14ac:dyDescent="0.15"/>
  <cols>
    <col min="1" max="1" width="12.625" customWidth="1"/>
    <col min="2" max="2" width="14" customWidth="1"/>
    <col min="3" max="3" width="11.625" customWidth="1"/>
    <col min="4" max="4" width="9" customWidth="1"/>
  </cols>
  <sheetData>
    <row r="1" spans="1:4" ht="18.75" customHeight="1" x14ac:dyDescent="0.15">
      <c r="A1" s="57" t="s">
        <v>36</v>
      </c>
      <c r="B1" s="57" t="s">
        <v>108</v>
      </c>
      <c r="C1" s="57" t="s">
        <v>117</v>
      </c>
    </row>
    <row r="2" spans="1:4" ht="18.75" customHeight="1" x14ac:dyDescent="0.15">
      <c r="A2" s="55" t="s">
        <v>116</v>
      </c>
      <c r="B2" s="55" t="s">
        <v>118</v>
      </c>
      <c r="C2" s="116">
        <f>GETPIVOTDATA("売上",$A$4,"ショップ名","桜Beans","種類","ナッツ")</f>
        <v>166350</v>
      </c>
    </row>
    <row r="3" spans="1:4" ht="18.75" customHeight="1" x14ac:dyDescent="0.15"/>
    <row r="4" spans="1:4" ht="18.75" customHeight="1" x14ac:dyDescent="0.15">
      <c r="A4" s="32" t="s">
        <v>121</v>
      </c>
      <c r="B4" s="32" t="s">
        <v>122</v>
      </c>
    </row>
    <row r="5" spans="1:4" ht="18.75" customHeight="1" x14ac:dyDescent="0.15">
      <c r="A5" s="32" t="s">
        <v>108</v>
      </c>
      <c r="B5" s="20" t="s">
        <v>55</v>
      </c>
      <c r="C5" s="20" t="s">
        <v>42</v>
      </c>
      <c r="D5" s="20" t="s">
        <v>25</v>
      </c>
    </row>
    <row r="6" spans="1:4" ht="18.75" customHeight="1" x14ac:dyDescent="0.15">
      <c r="A6" t="s">
        <v>109</v>
      </c>
      <c r="B6" s="73">
        <v>58500</v>
      </c>
      <c r="C6" s="73">
        <v>142800</v>
      </c>
      <c r="D6" s="73">
        <v>201300</v>
      </c>
    </row>
    <row r="7" spans="1:4" ht="18.75" customHeight="1" x14ac:dyDescent="0.15">
      <c r="A7" t="s">
        <v>110</v>
      </c>
      <c r="B7" s="73">
        <v>173300</v>
      </c>
      <c r="C7" s="73">
        <v>59000</v>
      </c>
      <c r="D7" s="73">
        <v>232300</v>
      </c>
    </row>
    <row r="8" spans="1:4" ht="18.75" customHeight="1" x14ac:dyDescent="0.15">
      <c r="A8" t="s">
        <v>120</v>
      </c>
      <c r="B8" s="73">
        <v>43000</v>
      </c>
      <c r="C8" s="73">
        <v>166350</v>
      </c>
      <c r="D8" s="73">
        <v>209350</v>
      </c>
    </row>
    <row r="9" spans="1:4" ht="18.75" customHeight="1" x14ac:dyDescent="0.15">
      <c r="A9" t="s">
        <v>111</v>
      </c>
      <c r="B9" s="73">
        <v>71950</v>
      </c>
      <c r="C9" s="73">
        <v>59600</v>
      </c>
      <c r="D9" s="73">
        <v>131550</v>
      </c>
    </row>
    <row r="10" spans="1:4" ht="18.75" customHeight="1" x14ac:dyDescent="0.15">
      <c r="A10" t="s">
        <v>112</v>
      </c>
      <c r="B10" s="73">
        <v>7500</v>
      </c>
      <c r="C10" s="73">
        <v>109500</v>
      </c>
      <c r="D10" s="73">
        <v>117000</v>
      </c>
    </row>
    <row r="11" spans="1:4" ht="18.75" customHeight="1" x14ac:dyDescent="0.15">
      <c r="A11" t="s">
        <v>25</v>
      </c>
      <c r="B11" s="73">
        <v>354250</v>
      </c>
      <c r="C11" s="73">
        <v>537250</v>
      </c>
      <c r="D11" s="73">
        <v>891500</v>
      </c>
    </row>
    <row r="12" spans="1:4" ht="18.75" customHeight="1" x14ac:dyDescent="0.15"/>
    <row r="13" spans="1:4" ht="18.75" customHeight="1" x14ac:dyDescent="0.15"/>
    <row r="14" spans="1:4" ht="18.75" customHeight="1" x14ac:dyDescent="0.15"/>
    <row r="15" spans="1:4" ht="18.75" customHeight="1" x14ac:dyDescent="0.15"/>
    <row r="16" spans="1:4" ht="18.75" customHeight="1" x14ac:dyDescent="0.15"/>
    <row r="17" ht="18.75" customHeight="1" x14ac:dyDescent="0.15"/>
  </sheetData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55092-CDEA-4305-8B6F-5B32A9DFCDE4}">
  <dimension ref="A1:D17"/>
  <sheetViews>
    <sheetView zoomScale="98" zoomScaleNormal="98" workbookViewId="0">
      <selection activeCell="L19" sqref="L19"/>
    </sheetView>
  </sheetViews>
  <sheetFormatPr defaultRowHeight="13.5" x14ac:dyDescent="0.15"/>
  <cols>
    <col min="1" max="1" width="12.625" customWidth="1"/>
    <col min="2" max="2" width="14" customWidth="1"/>
    <col min="3" max="3" width="11.625" customWidth="1"/>
    <col min="4" max="4" width="9" customWidth="1"/>
  </cols>
  <sheetData>
    <row r="1" spans="1:4" ht="18.75" customHeight="1" x14ac:dyDescent="0.15">
      <c r="A1" s="115" t="s">
        <v>36</v>
      </c>
      <c r="B1" s="115" t="s">
        <v>108</v>
      </c>
      <c r="C1" s="115" t="s">
        <v>117</v>
      </c>
    </row>
    <row r="2" spans="1:4" ht="18.75" customHeight="1" x14ac:dyDescent="0.15">
      <c r="A2" s="89" t="s">
        <v>314</v>
      </c>
      <c r="B2" s="89" t="s">
        <v>110</v>
      </c>
      <c r="C2" s="116">
        <f>GETPIVOTDATA("売上",$A$4,"ショップ名",B2,"種類",A2)</f>
        <v>173300</v>
      </c>
    </row>
    <row r="3" spans="1:4" ht="18.75" customHeight="1" x14ac:dyDescent="0.15"/>
    <row r="4" spans="1:4" ht="18.75" customHeight="1" x14ac:dyDescent="0.15">
      <c r="A4" t="s">
        <v>121</v>
      </c>
      <c r="B4" t="s">
        <v>122</v>
      </c>
    </row>
    <row r="5" spans="1:4" ht="18.75" customHeight="1" x14ac:dyDescent="0.15">
      <c r="A5" t="s">
        <v>108</v>
      </c>
      <c r="B5" s="20" t="s">
        <v>55</v>
      </c>
      <c r="C5" s="20" t="s">
        <v>42</v>
      </c>
      <c r="D5" s="20" t="s">
        <v>25</v>
      </c>
    </row>
    <row r="6" spans="1:4" ht="18.75" customHeight="1" x14ac:dyDescent="0.15">
      <c r="A6" t="s">
        <v>109</v>
      </c>
      <c r="B6" s="73">
        <v>58500</v>
      </c>
      <c r="C6" s="73">
        <v>142800</v>
      </c>
      <c r="D6" s="73">
        <v>201300</v>
      </c>
    </row>
    <row r="7" spans="1:4" ht="18.75" customHeight="1" x14ac:dyDescent="0.15">
      <c r="A7" t="s">
        <v>110</v>
      </c>
      <c r="B7" s="73">
        <v>173300</v>
      </c>
      <c r="C7" s="73">
        <v>59000</v>
      </c>
      <c r="D7" s="73">
        <v>232300</v>
      </c>
    </row>
    <row r="8" spans="1:4" ht="18.75" customHeight="1" x14ac:dyDescent="0.15">
      <c r="A8" t="s">
        <v>120</v>
      </c>
      <c r="B8" s="73">
        <v>43000</v>
      </c>
      <c r="C8" s="73">
        <v>166350</v>
      </c>
      <c r="D8" s="73">
        <v>209350</v>
      </c>
    </row>
    <row r="9" spans="1:4" ht="18.75" customHeight="1" x14ac:dyDescent="0.15">
      <c r="A9" t="s">
        <v>111</v>
      </c>
      <c r="B9" s="73">
        <v>71950</v>
      </c>
      <c r="C9" s="73">
        <v>59600</v>
      </c>
      <c r="D9" s="73">
        <v>131550</v>
      </c>
    </row>
    <row r="10" spans="1:4" ht="18.75" customHeight="1" x14ac:dyDescent="0.15">
      <c r="A10" t="s">
        <v>112</v>
      </c>
      <c r="B10" s="73">
        <v>7500</v>
      </c>
      <c r="C10" s="73">
        <v>109500</v>
      </c>
      <c r="D10" s="73">
        <v>117000</v>
      </c>
    </row>
    <row r="11" spans="1:4" ht="18.75" customHeight="1" x14ac:dyDescent="0.15">
      <c r="A11" t="s">
        <v>25</v>
      </c>
      <c r="B11" s="73">
        <v>354250</v>
      </c>
      <c r="C11" s="73">
        <v>537250</v>
      </c>
      <c r="D11" s="73">
        <v>891500</v>
      </c>
    </row>
    <row r="12" spans="1:4" ht="18.75" customHeight="1" x14ac:dyDescent="0.15"/>
    <row r="13" spans="1:4" ht="18.75" customHeight="1" x14ac:dyDescent="0.15"/>
    <row r="14" spans="1:4" ht="18.75" customHeight="1" x14ac:dyDescent="0.15"/>
    <row r="15" spans="1:4" ht="18.75" customHeight="1" x14ac:dyDescent="0.15"/>
    <row r="16" spans="1:4" ht="18.75" customHeight="1" x14ac:dyDescent="0.15"/>
    <row r="17" ht="18.75" customHeight="1" x14ac:dyDescent="0.15"/>
  </sheetData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7"/>
  <sheetViews>
    <sheetView workbookViewId="0">
      <selection activeCell="K15" sqref="K15"/>
    </sheetView>
  </sheetViews>
  <sheetFormatPr defaultRowHeight="18.75" x14ac:dyDescent="0.15"/>
  <cols>
    <col min="1" max="1" width="4.125" style="2" customWidth="1"/>
    <col min="2" max="2" width="3.5" style="2" customWidth="1"/>
    <col min="3" max="3" width="5" style="2" customWidth="1"/>
    <col min="4" max="4" width="10.5" style="2" customWidth="1"/>
    <col min="5" max="16384" width="9" style="2"/>
  </cols>
  <sheetData>
    <row r="1" spans="1:9" ht="20.25" customHeight="1" x14ac:dyDescent="0.15">
      <c r="A1" s="138" t="s">
        <v>125</v>
      </c>
      <c r="B1" s="141" t="s">
        <v>126</v>
      </c>
      <c r="C1" s="142"/>
      <c r="D1" s="33" t="s">
        <v>124</v>
      </c>
      <c r="G1"/>
      <c r="H1"/>
      <c r="I1"/>
    </row>
    <row r="2" spans="1:9" x14ac:dyDescent="0.15">
      <c r="A2" s="139"/>
      <c r="B2" s="140">
        <v>4</v>
      </c>
      <c r="C2" s="140"/>
      <c r="D2" s="18">
        <f>VLOOKUP(B2,A5:D7,4,1)</f>
        <v>1000</v>
      </c>
      <c r="F2" s="29"/>
      <c r="G2"/>
      <c r="H2"/>
      <c r="I2"/>
    </row>
    <row r="3" spans="1:9" ht="36.75" customHeight="1" x14ac:dyDescent="0.35">
      <c r="A3" s="27" t="s">
        <v>123</v>
      </c>
      <c r="G3"/>
      <c r="H3"/>
      <c r="I3"/>
    </row>
    <row r="4" spans="1:9" x14ac:dyDescent="0.15">
      <c r="A4" s="136" t="s">
        <v>28</v>
      </c>
      <c r="B4" s="136"/>
      <c r="C4" s="137"/>
      <c r="D4" s="6" t="s">
        <v>124</v>
      </c>
      <c r="G4"/>
      <c r="H4"/>
      <c r="I4"/>
    </row>
    <row r="5" spans="1:9" x14ac:dyDescent="0.15">
      <c r="A5" s="75">
        <v>1</v>
      </c>
      <c r="B5" s="74" t="s">
        <v>26</v>
      </c>
      <c r="C5" s="79">
        <v>2</v>
      </c>
      <c r="D5" s="80">
        <v>1500</v>
      </c>
      <c r="G5"/>
      <c r="H5"/>
      <c r="I5"/>
    </row>
    <row r="6" spans="1:9" x14ac:dyDescent="0.15">
      <c r="A6" s="75">
        <v>3</v>
      </c>
      <c r="B6" s="74" t="s">
        <v>26</v>
      </c>
      <c r="C6" s="79">
        <v>5</v>
      </c>
      <c r="D6" s="81">
        <v>1000</v>
      </c>
    </row>
    <row r="7" spans="1:9" x14ac:dyDescent="0.15">
      <c r="A7" s="75">
        <v>6</v>
      </c>
      <c r="B7" s="74" t="s">
        <v>26</v>
      </c>
      <c r="C7" s="79">
        <v>10</v>
      </c>
      <c r="D7" s="81">
        <v>800</v>
      </c>
    </row>
  </sheetData>
  <mergeCells count="4">
    <mergeCell ref="A4:C4"/>
    <mergeCell ref="A1:A2"/>
    <mergeCell ref="B2:C2"/>
    <mergeCell ref="B1:C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7"/>
  <sheetViews>
    <sheetView workbookViewId="0">
      <selection activeCell="E2" sqref="E2"/>
    </sheetView>
  </sheetViews>
  <sheetFormatPr defaultRowHeight="18.75" x14ac:dyDescent="0.15"/>
  <cols>
    <col min="1" max="1" width="5" style="2" customWidth="1"/>
    <col min="2" max="2" width="3.5" style="2" customWidth="1"/>
    <col min="3" max="3" width="5" style="2" customWidth="1"/>
    <col min="4" max="6" width="7.875" style="2" customWidth="1"/>
    <col min="7" max="16384" width="9" style="2"/>
  </cols>
  <sheetData>
    <row r="1" spans="1:9" ht="20.25" customHeight="1" x14ac:dyDescent="0.15">
      <c r="A1" s="138" t="s">
        <v>125</v>
      </c>
      <c r="B1" s="136" t="s">
        <v>127</v>
      </c>
      <c r="C1" s="136"/>
      <c r="D1" s="91" t="s">
        <v>126</v>
      </c>
      <c r="E1" s="33" t="s">
        <v>124</v>
      </c>
      <c r="G1"/>
      <c r="H1"/>
      <c r="I1"/>
    </row>
    <row r="2" spans="1:9" x14ac:dyDescent="0.15">
      <c r="A2" s="139"/>
      <c r="B2" s="143" t="s">
        <v>30</v>
      </c>
      <c r="C2" s="143"/>
      <c r="D2" s="90">
        <v>4</v>
      </c>
      <c r="E2" s="18">
        <f>INDEX(D5:F7,MATCH(D2,A5:A7,1),MATCH(B2,D4:F4,0))</f>
        <v>500</v>
      </c>
      <c r="F2" s="29"/>
      <c r="G2"/>
      <c r="H2"/>
      <c r="I2"/>
    </row>
    <row r="3" spans="1:9" ht="36.75" customHeight="1" x14ac:dyDescent="0.35">
      <c r="A3" s="27" t="s">
        <v>123</v>
      </c>
      <c r="G3"/>
      <c r="H3"/>
      <c r="I3"/>
    </row>
    <row r="4" spans="1:9" x14ac:dyDescent="0.15">
      <c r="A4" s="136" t="s">
        <v>28</v>
      </c>
      <c r="B4" s="136"/>
      <c r="C4" s="137"/>
      <c r="D4" s="77" t="s">
        <v>29</v>
      </c>
      <c r="E4" s="54" t="s">
        <v>30</v>
      </c>
      <c r="F4" s="54" t="s">
        <v>27</v>
      </c>
      <c r="G4"/>
      <c r="H4"/>
      <c r="I4"/>
    </row>
    <row r="5" spans="1:9" x14ac:dyDescent="0.15">
      <c r="A5" s="75">
        <v>1</v>
      </c>
      <c r="B5" s="74" t="s">
        <v>26</v>
      </c>
      <c r="C5" s="79">
        <v>2</v>
      </c>
      <c r="D5" s="78">
        <v>300</v>
      </c>
      <c r="E5" s="56">
        <v>750</v>
      </c>
      <c r="F5" s="35">
        <v>1500</v>
      </c>
      <c r="G5"/>
      <c r="H5"/>
      <c r="I5"/>
    </row>
    <row r="6" spans="1:9" x14ac:dyDescent="0.15">
      <c r="A6" s="75">
        <v>3</v>
      </c>
      <c r="B6" s="74" t="s">
        <v>26</v>
      </c>
      <c r="C6" s="79">
        <v>5</v>
      </c>
      <c r="D6" s="78">
        <v>200</v>
      </c>
      <c r="E6" s="56">
        <v>500</v>
      </c>
      <c r="F6" s="34">
        <v>1000</v>
      </c>
    </row>
    <row r="7" spans="1:9" x14ac:dyDescent="0.15">
      <c r="A7" s="75">
        <v>6</v>
      </c>
      <c r="B7" s="74" t="s">
        <v>26</v>
      </c>
      <c r="C7" s="79">
        <v>10</v>
      </c>
      <c r="D7" s="78">
        <v>100</v>
      </c>
      <c r="E7" s="56">
        <v>300</v>
      </c>
      <c r="F7" s="34">
        <v>800</v>
      </c>
    </row>
  </sheetData>
  <mergeCells count="4">
    <mergeCell ref="A1:A2"/>
    <mergeCell ref="A4:C4"/>
    <mergeCell ref="B1:C1"/>
    <mergeCell ref="B2:C2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7"/>
  <sheetViews>
    <sheetView workbookViewId="0">
      <selection activeCell="K17" sqref="K17"/>
    </sheetView>
  </sheetViews>
  <sheetFormatPr defaultRowHeight="18.75" x14ac:dyDescent="0.15"/>
  <cols>
    <col min="1" max="1" width="5.5" style="2" customWidth="1"/>
    <col min="2" max="2" width="10.5" style="2" customWidth="1"/>
    <col min="3" max="3" width="22.25" style="2" customWidth="1"/>
    <col min="4" max="4" width="7.5" style="2" customWidth="1"/>
    <col min="5" max="5" width="7.875" style="2" customWidth="1"/>
    <col min="6" max="16384" width="9" style="2"/>
  </cols>
  <sheetData>
    <row r="1" spans="1:6" ht="20.25" customHeight="1" x14ac:dyDescent="0.15">
      <c r="A1" s="138" t="s">
        <v>107</v>
      </c>
      <c r="B1" s="83" t="s">
        <v>31</v>
      </c>
      <c r="C1" s="33" t="s">
        <v>147</v>
      </c>
      <c r="D1"/>
      <c r="F1"/>
    </row>
    <row r="2" spans="1:6" x14ac:dyDescent="0.15">
      <c r="A2" s="139"/>
      <c r="B2" s="76" t="s">
        <v>134</v>
      </c>
      <c r="C2" s="72" t="str">
        <f>DGET(A4:D7,D4,B1:B2)</f>
        <v>関西</v>
      </c>
      <c r="D2"/>
      <c r="E2" s="29"/>
      <c r="F2"/>
    </row>
    <row r="3" spans="1:6" ht="36.75" customHeight="1" x14ac:dyDescent="0.35">
      <c r="A3" s="27"/>
      <c r="F3"/>
    </row>
    <row r="4" spans="1:6" x14ac:dyDescent="0.15">
      <c r="A4" s="136" t="s">
        <v>31</v>
      </c>
      <c r="B4" s="136"/>
      <c r="C4" s="136"/>
      <c r="D4" s="106" t="s">
        <v>147</v>
      </c>
    </row>
    <row r="5" spans="1:6" x14ac:dyDescent="0.15">
      <c r="A5" s="84" t="s">
        <v>131</v>
      </c>
      <c r="B5" s="85"/>
      <c r="C5" s="78"/>
      <c r="D5" s="89" t="s">
        <v>128</v>
      </c>
    </row>
    <row r="6" spans="1:6" x14ac:dyDescent="0.15">
      <c r="A6" s="84" t="s">
        <v>132</v>
      </c>
      <c r="B6" s="85"/>
      <c r="C6" s="78"/>
      <c r="D6" s="89" t="s">
        <v>130</v>
      </c>
    </row>
    <row r="7" spans="1:6" x14ac:dyDescent="0.15">
      <c r="A7" s="84" t="s">
        <v>133</v>
      </c>
      <c r="B7" s="85"/>
      <c r="C7" s="78"/>
      <c r="D7" s="89" t="s">
        <v>129</v>
      </c>
    </row>
  </sheetData>
  <mergeCells count="2">
    <mergeCell ref="A1:A2"/>
    <mergeCell ref="A4:C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25"/>
  <sheetViews>
    <sheetView workbookViewId="0">
      <selection activeCell="D2" sqref="D2"/>
    </sheetView>
  </sheetViews>
  <sheetFormatPr defaultRowHeight="13.5" x14ac:dyDescent="0.15"/>
  <cols>
    <col min="1" max="1" width="4.75" customWidth="1"/>
    <col min="2" max="2" width="9.625" customWidth="1"/>
    <col min="3" max="4" width="11.5" customWidth="1"/>
    <col min="5" max="5" width="5.625" customWidth="1"/>
    <col min="6" max="6" width="9.5" customWidth="1"/>
    <col min="7" max="7" width="31.625" customWidth="1"/>
    <col min="8" max="8" width="13.875" customWidth="1"/>
    <col min="9" max="9" width="12.125" style="50" customWidth="1"/>
    <col min="10" max="10" width="11.25" customWidth="1"/>
    <col min="11" max="11" width="12.25" customWidth="1"/>
  </cols>
  <sheetData>
    <row r="1" spans="1:11" ht="18.75" customHeight="1" x14ac:dyDescent="0.15">
      <c r="A1" s="133" t="s">
        <v>107</v>
      </c>
      <c r="B1" s="95" t="s">
        <v>17</v>
      </c>
      <c r="C1" s="95" t="s">
        <v>18</v>
      </c>
      <c r="D1" s="95" t="s">
        <v>149</v>
      </c>
    </row>
    <row r="2" spans="1:11" ht="18.75" customHeight="1" x14ac:dyDescent="0.15">
      <c r="A2" s="133"/>
      <c r="B2" s="22" t="s">
        <v>87</v>
      </c>
      <c r="C2" s="23">
        <v>22800</v>
      </c>
      <c r="D2" s="96" t="str">
        <f>DGET(A4:K25,B4,B1:C2)</f>
        <v>MW011</v>
      </c>
    </row>
    <row r="3" spans="1:11" ht="18.75" customHeight="1" x14ac:dyDescent="0.15"/>
    <row r="4" spans="1:11" ht="18.75" customHeight="1" x14ac:dyDescent="0.15">
      <c r="A4" s="37" t="s">
        <v>21</v>
      </c>
      <c r="B4" s="114" t="s">
        <v>149</v>
      </c>
      <c r="C4" s="114" t="s">
        <v>17</v>
      </c>
      <c r="D4" s="114" t="s">
        <v>18</v>
      </c>
      <c r="E4" s="114" t="s">
        <v>19</v>
      </c>
      <c r="F4" s="114" t="s">
        <v>150</v>
      </c>
      <c r="G4" s="37" t="s">
        <v>20</v>
      </c>
      <c r="H4" s="114" t="s">
        <v>33</v>
      </c>
      <c r="I4" s="114" t="s">
        <v>151</v>
      </c>
      <c r="J4" s="114" t="s">
        <v>152</v>
      </c>
      <c r="K4" s="36" t="s">
        <v>67</v>
      </c>
    </row>
    <row r="5" spans="1:11" ht="18.75" customHeight="1" x14ac:dyDescent="0.15">
      <c r="A5" s="22">
        <v>1</v>
      </c>
      <c r="B5" s="22" t="s">
        <v>153</v>
      </c>
      <c r="C5" s="22" t="s">
        <v>68</v>
      </c>
      <c r="D5" s="23">
        <v>24833</v>
      </c>
      <c r="E5" s="24">
        <f t="shared" ref="E5:E25" ca="1" si="0">DATEDIF(D5,TODAY(),"Y")</f>
        <v>53</v>
      </c>
      <c r="F5" s="24" t="s">
        <v>154</v>
      </c>
      <c r="G5" s="82" t="s">
        <v>155</v>
      </c>
      <c r="H5" s="1" t="s">
        <v>156</v>
      </c>
      <c r="I5" s="113" t="s">
        <v>157</v>
      </c>
      <c r="J5" s="22" t="s">
        <v>158</v>
      </c>
      <c r="K5" s="99">
        <v>42786</v>
      </c>
    </row>
    <row r="6" spans="1:11" ht="18.75" customHeight="1" x14ac:dyDescent="0.15">
      <c r="A6" s="22">
        <v>2</v>
      </c>
      <c r="B6" s="22" t="s">
        <v>70</v>
      </c>
      <c r="C6" s="22" t="s">
        <v>69</v>
      </c>
      <c r="D6" s="23">
        <v>25752</v>
      </c>
      <c r="E6" s="24">
        <f t="shared" ca="1" si="0"/>
        <v>51</v>
      </c>
      <c r="F6" s="24" t="s">
        <v>159</v>
      </c>
      <c r="G6" s="82" t="s">
        <v>160</v>
      </c>
      <c r="H6" s="1" t="s">
        <v>161</v>
      </c>
      <c r="I6" s="113" t="s">
        <v>162</v>
      </c>
      <c r="J6" s="22" t="s">
        <v>163</v>
      </c>
      <c r="K6" s="99">
        <v>42959</v>
      </c>
    </row>
    <row r="7" spans="1:11" ht="18.75" customHeight="1" x14ac:dyDescent="0.15">
      <c r="A7" s="22">
        <v>3</v>
      </c>
      <c r="B7" s="22" t="s">
        <v>72</v>
      </c>
      <c r="C7" s="47" t="s">
        <v>71</v>
      </c>
      <c r="D7" s="23">
        <v>28115</v>
      </c>
      <c r="E7" s="24">
        <f ca="1">DATEDIF(D7,TODAY(),"Y")</f>
        <v>45</v>
      </c>
      <c r="F7" s="24" t="s">
        <v>164</v>
      </c>
      <c r="G7" s="82" t="s">
        <v>165</v>
      </c>
      <c r="H7" s="1" t="s">
        <v>166</v>
      </c>
      <c r="I7" s="113" t="s">
        <v>167</v>
      </c>
      <c r="J7" s="22" t="s">
        <v>168</v>
      </c>
      <c r="K7" s="99">
        <v>43197</v>
      </c>
    </row>
    <row r="8" spans="1:11" ht="18.75" customHeight="1" x14ac:dyDescent="0.15">
      <c r="A8" s="22">
        <v>4</v>
      </c>
      <c r="B8" s="22" t="s">
        <v>74</v>
      </c>
      <c r="C8" s="22" t="s">
        <v>75</v>
      </c>
      <c r="D8" s="23">
        <v>34571</v>
      </c>
      <c r="E8" s="24">
        <f t="shared" ca="1" si="0"/>
        <v>27</v>
      </c>
      <c r="F8" s="24" t="s">
        <v>169</v>
      </c>
      <c r="G8" s="82" t="s">
        <v>170</v>
      </c>
      <c r="H8" s="1" t="s">
        <v>171</v>
      </c>
      <c r="I8" s="113" t="s">
        <v>172</v>
      </c>
      <c r="J8" s="22" t="s">
        <v>173</v>
      </c>
      <c r="K8" s="99">
        <v>43281</v>
      </c>
    </row>
    <row r="9" spans="1:11" ht="18.75" customHeight="1" x14ac:dyDescent="0.15">
      <c r="A9" s="22">
        <v>5</v>
      </c>
      <c r="B9" s="22" t="s">
        <v>76</v>
      </c>
      <c r="C9" s="22" t="s">
        <v>77</v>
      </c>
      <c r="D9" s="23">
        <v>28263</v>
      </c>
      <c r="E9" s="24">
        <f t="shared" ca="1" si="0"/>
        <v>44</v>
      </c>
      <c r="F9" s="24" t="s">
        <v>174</v>
      </c>
      <c r="G9" s="47" t="s">
        <v>175</v>
      </c>
      <c r="H9" s="22" t="s">
        <v>176</v>
      </c>
      <c r="I9" s="113" t="s">
        <v>177</v>
      </c>
      <c r="J9" s="22" t="s">
        <v>178</v>
      </c>
      <c r="K9" s="99">
        <v>43413</v>
      </c>
    </row>
    <row r="10" spans="1:11" ht="18.75" customHeight="1" x14ac:dyDescent="0.15">
      <c r="A10" s="22">
        <v>6</v>
      </c>
      <c r="B10" s="22" t="s">
        <v>78</v>
      </c>
      <c r="C10" s="22" t="s">
        <v>79</v>
      </c>
      <c r="D10" s="23">
        <v>29899</v>
      </c>
      <c r="E10" s="24">
        <f t="shared" ca="1" si="0"/>
        <v>40</v>
      </c>
      <c r="F10" s="24" t="s">
        <v>179</v>
      </c>
      <c r="G10" s="47" t="s">
        <v>180</v>
      </c>
      <c r="H10" s="22" t="s">
        <v>181</v>
      </c>
      <c r="I10" s="113" t="s">
        <v>182</v>
      </c>
      <c r="J10" s="22" t="s">
        <v>183</v>
      </c>
      <c r="K10" s="99">
        <v>43493</v>
      </c>
    </row>
    <row r="11" spans="1:11" ht="18.75" customHeight="1" x14ac:dyDescent="0.15">
      <c r="A11" s="22">
        <v>7</v>
      </c>
      <c r="B11" s="22" t="s">
        <v>80</v>
      </c>
      <c r="C11" s="22" t="s">
        <v>81</v>
      </c>
      <c r="D11" s="23">
        <v>20901</v>
      </c>
      <c r="E11" s="24">
        <f t="shared" ca="1" si="0"/>
        <v>64</v>
      </c>
      <c r="F11" s="24" t="s">
        <v>184</v>
      </c>
      <c r="G11" s="47" t="s">
        <v>185</v>
      </c>
      <c r="H11" s="22" t="s">
        <v>186</v>
      </c>
      <c r="I11" s="113" t="s">
        <v>187</v>
      </c>
      <c r="J11" s="22" t="s">
        <v>163</v>
      </c>
      <c r="K11" s="99">
        <v>43580</v>
      </c>
    </row>
    <row r="12" spans="1:11" ht="18.75" customHeight="1" x14ac:dyDescent="0.15">
      <c r="A12" s="22">
        <v>8</v>
      </c>
      <c r="B12" s="22" t="s">
        <v>82</v>
      </c>
      <c r="C12" s="22" t="s">
        <v>73</v>
      </c>
      <c r="D12" s="23">
        <v>26146</v>
      </c>
      <c r="E12" s="24">
        <f ca="1">DATEDIF(D12,TODAY(),"Y")</f>
        <v>50</v>
      </c>
      <c r="F12" s="24" t="s">
        <v>188</v>
      </c>
      <c r="G12" s="82" t="s">
        <v>189</v>
      </c>
      <c r="H12" s="1" t="s">
        <v>190</v>
      </c>
      <c r="I12" s="113" t="s">
        <v>191</v>
      </c>
      <c r="J12" s="22" t="s">
        <v>168</v>
      </c>
      <c r="K12" s="99">
        <v>43590</v>
      </c>
    </row>
    <row r="13" spans="1:11" ht="18.75" customHeight="1" x14ac:dyDescent="0.15">
      <c r="A13" s="22">
        <v>9</v>
      </c>
      <c r="B13" s="22" t="s">
        <v>84</v>
      </c>
      <c r="C13" s="22" t="s">
        <v>83</v>
      </c>
      <c r="D13" s="23">
        <v>22037</v>
      </c>
      <c r="E13" s="24">
        <f t="shared" ca="1" si="0"/>
        <v>61</v>
      </c>
      <c r="F13" s="24" t="s">
        <v>192</v>
      </c>
      <c r="G13" s="47" t="s">
        <v>193</v>
      </c>
      <c r="H13" s="22" t="s">
        <v>194</v>
      </c>
      <c r="I13" s="113" t="s">
        <v>195</v>
      </c>
      <c r="J13" s="22" t="s">
        <v>173</v>
      </c>
      <c r="K13" s="99">
        <v>43662</v>
      </c>
    </row>
    <row r="14" spans="1:11" ht="18.75" customHeight="1" x14ac:dyDescent="0.15">
      <c r="A14" s="22">
        <v>10</v>
      </c>
      <c r="B14" s="22" t="s">
        <v>86</v>
      </c>
      <c r="C14" s="22" t="s">
        <v>85</v>
      </c>
      <c r="D14" s="23">
        <v>31568</v>
      </c>
      <c r="E14" s="24">
        <f t="shared" ca="1" si="0"/>
        <v>35</v>
      </c>
      <c r="F14" s="24" t="s">
        <v>196</v>
      </c>
      <c r="G14" s="47" t="s">
        <v>197</v>
      </c>
      <c r="H14" s="22" t="s">
        <v>198</v>
      </c>
      <c r="I14" s="113" t="s">
        <v>199</v>
      </c>
      <c r="J14" s="22" t="s">
        <v>200</v>
      </c>
      <c r="K14" s="99">
        <v>43752</v>
      </c>
    </row>
    <row r="15" spans="1:11" ht="18.75" customHeight="1" x14ac:dyDescent="0.15">
      <c r="A15" s="22">
        <v>11</v>
      </c>
      <c r="B15" s="22" t="s">
        <v>88</v>
      </c>
      <c r="C15" s="22" t="s">
        <v>87</v>
      </c>
      <c r="D15" s="23">
        <v>22800</v>
      </c>
      <c r="E15" s="24">
        <f t="shared" ca="1" si="0"/>
        <v>59</v>
      </c>
      <c r="F15" s="24" t="s">
        <v>201</v>
      </c>
      <c r="G15" s="47" t="s">
        <v>202</v>
      </c>
      <c r="H15" s="22" t="s">
        <v>203</v>
      </c>
      <c r="I15" s="113" t="s">
        <v>204</v>
      </c>
      <c r="J15" s="22" t="s">
        <v>205</v>
      </c>
      <c r="K15" s="99">
        <v>43802</v>
      </c>
    </row>
    <row r="16" spans="1:11" ht="18.75" customHeight="1" x14ac:dyDescent="0.15">
      <c r="A16" s="22">
        <v>12</v>
      </c>
      <c r="B16" s="22" t="s">
        <v>90</v>
      </c>
      <c r="C16" s="22" t="s">
        <v>89</v>
      </c>
      <c r="D16" s="23">
        <v>32617</v>
      </c>
      <c r="E16" s="24">
        <f t="shared" ca="1" si="0"/>
        <v>32</v>
      </c>
      <c r="F16" s="24" t="s">
        <v>206</v>
      </c>
      <c r="G16" s="47" t="s">
        <v>207</v>
      </c>
      <c r="H16" s="22" t="s">
        <v>208</v>
      </c>
      <c r="I16" s="113" t="s">
        <v>209</v>
      </c>
      <c r="J16" s="22" t="s">
        <v>178</v>
      </c>
      <c r="K16" s="99">
        <v>43867</v>
      </c>
    </row>
    <row r="17" spans="1:11" ht="18.75" customHeight="1" x14ac:dyDescent="0.15">
      <c r="A17" s="22">
        <v>13</v>
      </c>
      <c r="B17" s="22" t="s">
        <v>92</v>
      </c>
      <c r="C17" s="22" t="s">
        <v>91</v>
      </c>
      <c r="D17" s="23">
        <v>33479</v>
      </c>
      <c r="E17" s="24">
        <f t="shared" ca="1" si="0"/>
        <v>30</v>
      </c>
      <c r="F17" s="24" t="s">
        <v>210</v>
      </c>
      <c r="G17" s="47" t="s">
        <v>211</v>
      </c>
      <c r="H17" s="22" t="s">
        <v>212</v>
      </c>
      <c r="I17" s="113" t="s">
        <v>213</v>
      </c>
      <c r="J17" s="22" t="s">
        <v>214</v>
      </c>
      <c r="K17" s="99">
        <v>43913</v>
      </c>
    </row>
    <row r="18" spans="1:11" ht="18.75" customHeight="1" x14ac:dyDescent="0.15">
      <c r="A18" s="22">
        <v>14</v>
      </c>
      <c r="B18" s="22" t="s">
        <v>94</v>
      </c>
      <c r="C18" s="22" t="s">
        <v>93</v>
      </c>
      <c r="D18" s="23">
        <v>22737</v>
      </c>
      <c r="E18" s="24">
        <f t="shared" ca="1" si="0"/>
        <v>59</v>
      </c>
      <c r="F18" s="24" t="s">
        <v>215</v>
      </c>
      <c r="G18" s="47" t="s">
        <v>216</v>
      </c>
      <c r="H18" s="22" t="s">
        <v>217</v>
      </c>
      <c r="I18" s="113" t="s">
        <v>218</v>
      </c>
      <c r="J18" s="22" t="s">
        <v>163</v>
      </c>
      <c r="K18" s="99">
        <v>43958</v>
      </c>
    </row>
    <row r="19" spans="1:11" ht="18.75" customHeight="1" x14ac:dyDescent="0.15">
      <c r="A19" s="22">
        <v>15</v>
      </c>
      <c r="B19" s="22" t="s">
        <v>96</v>
      </c>
      <c r="C19" s="22" t="s">
        <v>95</v>
      </c>
      <c r="D19" s="23">
        <v>34979</v>
      </c>
      <c r="E19" s="24">
        <f t="shared" ca="1" si="0"/>
        <v>26</v>
      </c>
      <c r="F19" s="24" t="s">
        <v>206</v>
      </c>
      <c r="G19" s="47" t="s">
        <v>207</v>
      </c>
      <c r="H19" s="22" t="s">
        <v>208</v>
      </c>
      <c r="I19" s="113" t="s">
        <v>219</v>
      </c>
      <c r="J19" s="22" t="s">
        <v>205</v>
      </c>
      <c r="K19" s="99">
        <v>44013</v>
      </c>
    </row>
    <row r="20" spans="1:11" ht="18.75" customHeight="1" x14ac:dyDescent="0.15">
      <c r="A20" s="22">
        <v>16</v>
      </c>
      <c r="B20" s="22" t="s">
        <v>220</v>
      </c>
      <c r="C20" s="22" t="s">
        <v>97</v>
      </c>
      <c r="D20" s="23">
        <v>28989</v>
      </c>
      <c r="E20" s="24">
        <f t="shared" ca="1" si="0"/>
        <v>42</v>
      </c>
      <c r="F20" s="24" t="s">
        <v>221</v>
      </c>
      <c r="G20" s="47" t="s">
        <v>222</v>
      </c>
      <c r="H20" s="22" t="s">
        <v>223</v>
      </c>
      <c r="I20" s="113" t="s">
        <v>224</v>
      </c>
      <c r="J20" s="22" t="s">
        <v>225</v>
      </c>
      <c r="K20" s="99">
        <v>44184</v>
      </c>
    </row>
    <row r="21" spans="1:11" ht="18.75" customHeight="1" x14ac:dyDescent="0.15">
      <c r="A21" s="22">
        <v>17</v>
      </c>
      <c r="B21" s="22" t="s">
        <v>99</v>
      </c>
      <c r="C21" s="1" t="s">
        <v>98</v>
      </c>
      <c r="D21" s="48">
        <v>31640</v>
      </c>
      <c r="E21" s="24">
        <f t="shared" ca="1" si="0"/>
        <v>35</v>
      </c>
      <c r="F21" s="24" t="s">
        <v>226</v>
      </c>
      <c r="G21" s="82" t="s">
        <v>227</v>
      </c>
      <c r="H21" s="1" t="s">
        <v>228</v>
      </c>
      <c r="I21" s="113" t="s">
        <v>229</v>
      </c>
      <c r="J21" s="22" t="s">
        <v>230</v>
      </c>
      <c r="K21" s="99">
        <v>44206</v>
      </c>
    </row>
    <row r="22" spans="1:11" ht="18.75" customHeight="1" x14ac:dyDescent="0.15">
      <c r="A22" s="22">
        <v>18</v>
      </c>
      <c r="B22" s="22" t="s">
        <v>101</v>
      </c>
      <c r="C22" s="1" t="s">
        <v>100</v>
      </c>
      <c r="D22" s="48">
        <v>27232</v>
      </c>
      <c r="E22" s="24">
        <f t="shared" ca="1" si="0"/>
        <v>47</v>
      </c>
      <c r="F22" s="24" t="s">
        <v>231</v>
      </c>
      <c r="G22" s="82" t="s">
        <v>232</v>
      </c>
      <c r="H22" s="1" t="s">
        <v>233</v>
      </c>
      <c r="I22" s="113" t="s">
        <v>234</v>
      </c>
      <c r="J22" s="22" t="s">
        <v>178</v>
      </c>
      <c r="K22" s="99">
        <v>44230</v>
      </c>
    </row>
    <row r="23" spans="1:11" ht="18.75" customHeight="1" x14ac:dyDescent="0.15">
      <c r="A23" s="22">
        <v>19</v>
      </c>
      <c r="B23" s="22" t="s">
        <v>102</v>
      </c>
      <c r="C23" s="1" t="s">
        <v>87</v>
      </c>
      <c r="D23" s="48">
        <v>20601</v>
      </c>
      <c r="E23" s="24">
        <f t="shared" ca="1" si="0"/>
        <v>65</v>
      </c>
      <c r="F23" s="24" t="s">
        <v>235</v>
      </c>
      <c r="G23" s="82" t="s">
        <v>236</v>
      </c>
      <c r="H23" s="1" t="s">
        <v>194</v>
      </c>
      <c r="I23" s="113" t="s">
        <v>237</v>
      </c>
      <c r="J23" s="22" t="s">
        <v>214</v>
      </c>
      <c r="K23" s="99">
        <v>44312</v>
      </c>
    </row>
    <row r="24" spans="1:11" ht="18.75" customHeight="1" x14ac:dyDescent="0.15">
      <c r="A24" s="22">
        <v>20</v>
      </c>
      <c r="B24" s="22" t="s">
        <v>104</v>
      </c>
      <c r="C24" s="1" t="s">
        <v>103</v>
      </c>
      <c r="D24" s="48">
        <v>32961</v>
      </c>
      <c r="E24" s="24">
        <f t="shared" ca="1" si="0"/>
        <v>31</v>
      </c>
      <c r="F24" s="24" t="s">
        <v>238</v>
      </c>
      <c r="G24" s="82" t="s">
        <v>239</v>
      </c>
      <c r="H24" s="1" t="s">
        <v>240</v>
      </c>
      <c r="I24" s="113" t="s">
        <v>241</v>
      </c>
      <c r="J24" s="22" t="s">
        <v>163</v>
      </c>
      <c r="K24" s="99">
        <v>44355</v>
      </c>
    </row>
    <row r="25" spans="1:11" ht="18.75" customHeight="1" x14ac:dyDescent="0.15">
      <c r="A25" s="22">
        <v>21</v>
      </c>
      <c r="B25" s="22" t="s">
        <v>106</v>
      </c>
      <c r="C25" s="1" t="s">
        <v>105</v>
      </c>
      <c r="D25" s="48">
        <v>31008</v>
      </c>
      <c r="E25" s="24">
        <f t="shared" ca="1" si="0"/>
        <v>37</v>
      </c>
      <c r="F25" s="24" t="s">
        <v>242</v>
      </c>
      <c r="G25" s="82" t="s">
        <v>243</v>
      </c>
      <c r="H25" s="1" t="s">
        <v>244</v>
      </c>
      <c r="I25" s="113" t="s">
        <v>245</v>
      </c>
      <c r="J25" s="22" t="s">
        <v>230</v>
      </c>
      <c r="K25" s="100">
        <v>44422</v>
      </c>
    </row>
  </sheetData>
  <mergeCells count="1">
    <mergeCell ref="A1:A2"/>
  </mergeCells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S22"/>
  <sheetViews>
    <sheetView topLeftCell="I1" workbookViewId="0">
      <selection activeCell="P2" sqref="P2"/>
    </sheetView>
  </sheetViews>
  <sheetFormatPr defaultRowHeight="13.5" x14ac:dyDescent="0.15"/>
  <cols>
    <col min="1" max="1" width="4.75" customWidth="1"/>
    <col min="2" max="2" width="8.75" customWidth="1"/>
    <col min="3" max="3" width="11.875" customWidth="1"/>
    <col min="4" max="4" width="11.125" customWidth="1"/>
    <col min="5" max="5" width="6.375" customWidth="1"/>
    <col min="6" max="6" width="9.375" customWidth="1"/>
    <col min="7" max="7" width="11.25" customWidth="1"/>
    <col min="8" max="8" width="24.875" customWidth="1"/>
    <col min="9" max="9" width="14" customWidth="1"/>
    <col min="10" max="10" width="13.125" customWidth="1"/>
    <col min="11" max="11" width="11" customWidth="1"/>
    <col min="12" max="15" width="12.125" style="19" customWidth="1"/>
    <col min="16" max="16" width="7.875" customWidth="1"/>
    <col min="17" max="17" width="7" customWidth="1"/>
    <col min="18" max="18" width="38.125" customWidth="1"/>
    <col min="19" max="19" width="7.125" customWidth="1"/>
  </cols>
  <sheetData>
    <row r="1" spans="1:19" ht="18.75" customHeight="1" x14ac:dyDescent="0.15">
      <c r="A1" s="37" t="s">
        <v>35</v>
      </c>
      <c r="B1" s="37" t="s">
        <v>149</v>
      </c>
      <c r="C1" s="108" t="s">
        <v>17</v>
      </c>
      <c r="D1" s="108" t="s">
        <v>18</v>
      </c>
      <c r="E1" s="108" t="s">
        <v>19</v>
      </c>
      <c r="F1" s="108" t="s">
        <v>150</v>
      </c>
      <c r="G1" s="108" t="s">
        <v>31</v>
      </c>
      <c r="H1" s="108" t="s">
        <v>136</v>
      </c>
      <c r="I1" s="108" t="s">
        <v>33</v>
      </c>
      <c r="J1" s="104" t="s">
        <v>151</v>
      </c>
      <c r="K1" s="105" t="s">
        <v>152</v>
      </c>
      <c r="L1" s="21" t="s">
        <v>67</v>
      </c>
      <c r="M1" s="114" t="s">
        <v>151</v>
      </c>
      <c r="N1" s="114" t="s">
        <v>152</v>
      </c>
      <c r="O1" s="36" t="s">
        <v>67</v>
      </c>
      <c r="P1" s="108" t="s">
        <v>147</v>
      </c>
      <c r="R1" s="110" t="s">
        <v>31</v>
      </c>
      <c r="S1" s="110" t="s">
        <v>147</v>
      </c>
    </row>
    <row r="2" spans="1:19" ht="18.75" customHeight="1" x14ac:dyDescent="0.15">
      <c r="A2" s="22">
        <v>1</v>
      </c>
      <c r="B2" s="22" t="s">
        <v>153</v>
      </c>
      <c r="C2" s="22" t="s">
        <v>68</v>
      </c>
      <c r="D2" s="23">
        <v>24833</v>
      </c>
      <c r="E2" s="24">
        <f t="shared" ref="E2:E22" ca="1" si="0">DATEDIF(D2,TODAY(),"Y")</f>
        <v>53</v>
      </c>
      <c r="F2" s="24" t="s">
        <v>154</v>
      </c>
      <c r="G2" s="22" t="s">
        <v>137</v>
      </c>
      <c r="H2" s="82" t="s">
        <v>257</v>
      </c>
      <c r="I2" s="1" t="s">
        <v>258</v>
      </c>
      <c r="J2" s="107" t="s">
        <v>259</v>
      </c>
      <c r="K2" s="22" t="s">
        <v>260</v>
      </c>
      <c r="L2" s="111">
        <v>42786</v>
      </c>
      <c r="M2" s="113" t="s">
        <v>157</v>
      </c>
      <c r="N2" s="22" t="s">
        <v>158</v>
      </c>
      <c r="O2" s="99">
        <v>42786</v>
      </c>
      <c r="P2" s="109" t="str">
        <f>VLOOKUP("*"&amp;G2&amp;"*",$R$2:$S$4,2,0)</f>
        <v>関東</v>
      </c>
      <c r="R2" s="84" t="s">
        <v>131</v>
      </c>
      <c r="S2" s="89" t="s">
        <v>128</v>
      </c>
    </row>
    <row r="3" spans="1:19" ht="18.75" customHeight="1" x14ac:dyDescent="0.15">
      <c r="A3" s="22">
        <v>2</v>
      </c>
      <c r="B3" s="22" t="s">
        <v>70</v>
      </c>
      <c r="C3" s="22" t="s">
        <v>69</v>
      </c>
      <c r="D3" s="23">
        <v>25752</v>
      </c>
      <c r="E3" s="24">
        <f t="shared" ca="1" si="0"/>
        <v>51</v>
      </c>
      <c r="F3" s="24" t="s">
        <v>159</v>
      </c>
      <c r="G3" s="22" t="s">
        <v>138</v>
      </c>
      <c r="H3" s="87" t="s">
        <v>261</v>
      </c>
      <c r="I3" s="1" t="s">
        <v>161</v>
      </c>
      <c r="J3" s="107" t="s">
        <v>262</v>
      </c>
      <c r="K3" s="22" t="s">
        <v>163</v>
      </c>
      <c r="L3" s="111">
        <v>42959</v>
      </c>
      <c r="M3" s="113" t="s">
        <v>162</v>
      </c>
      <c r="N3" s="22" t="s">
        <v>163</v>
      </c>
      <c r="O3" s="99">
        <v>42959</v>
      </c>
      <c r="P3" s="109" t="str">
        <f t="shared" ref="P3:P22" si="1">VLOOKUP("*"&amp;G3&amp;"*",$R$2:$S$4,2,0)</f>
        <v>東海</v>
      </c>
      <c r="R3" s="84" t="s">
        <v>132</v>
      </c>
      <c r="S3" s="89" t="s">
        <v>130</v>
      </c>
    </row>
    <row r="4" spans="1:19" ht="18.75" customHeight="1" x14ac:dyDescent="0.15">
      <c r="A4" s="22">
        <v>3</v>
      </c>
      <c r="B4" s="22" t="s">
        <v>72</v>
      </c>
      <c r="C4" s="47" t="s">
        <v>71</v>
      </c>
      <c r="D4" s="23">
        <v>28115</v>
      </c>
      <c r="E4" s="24">
        <f ca="1">DATEDIF(D4,TODAY(),"Y")</f>
        <v>45</v>
      </c>
      <c r="F4" s="24" t="s">
        <v>164</v>
      </c>
      <c r="G4" s="22" t="s">
        <v>34</v>
      </c>
      <c r="H4" s="87" t="s">
        <v>263</v>
      </c>
      <c r="I4" s="1" t="s">
        <v>166</v>
      </c>
      <c r="J4" s="107" t="s">
        <v>264</v>
      </c>
      <c r="K4" s="22" t="s">
        <v>168</v>
      </c>
      <c r="L4" s="111">
        <v>43197</v>
      </c>
      <c r="M4" s="113" t="s">
        <v>167</v>
      </c>
      <c r="N4" s="22" t="s">
        <v>168</v>
      </c>
      <c r="O4" s="99">
        <v>43197</v>
      </c>
      <c r="P4" s="109" t="str">
        <f t="shared" si="1"/>
        <v>関東</v>
      </c>
      <c r="R4" s="84" t="s">
        <v>133</v>
      </c>
      <c r="S4" s="89" t="s">
        <v>129</v>
      </c>
    </row>
    <row r="5" spans="1:19" ht="18.75" customHeight="1" x14ac:dyDescent="0.15">
      <c r="A5" s="22">
        <v>4</v>
      </c>
      <c r="B5" s="22" t="s">
        <v>74</v>
      </c>
      <c r="C5" s="22" t="s">
        <v>75</v>
      </c>
      <c r="D5" s="23">
        <v>34571</v>
      </c>
      <c r="E5" s="24">
        <f t="shared" ca="1" si="0"/>
        <v>27</v>
      </c>
      <c r="F5" s="24" t="s">
        <v>169</v>
      </c>
      <c r="G5" s="22" t="s">
        <v>32</v>
      </c>
      <c r="H5" s="88" t="s">
        <v>265</v>
      </c>
      <c r="I5" s="1" t="s">
        <v>171</v>
      </c>
      <c r="J5" s="107" t="s">
        <v>266</v>
      </c>
      <c r="K5" s="22" t="s">
        <v>173</v>
      </c>
      <c r="L5" s="111">
        <v>43281</v>
      </c>
      <c r="M5" s="113" t="s">
        <v>172</v>
      </c>
      <c r="N5" s="22" t="s">
        <v>173</v>
      </c>
      <c r="O5" s="99">
        <v>43281</v>
      </c>
      <c r="P5" s="109" t="str">
        <f t="shared" si="1"/>
        <v>関西</v>
      </c>
    </row>
    <row r="6" spans="1:19" ht="18.75" customHeight="1" x14ac:dyDescent="0.15">
      <c r="A6" s="22">
        <v>5</v>
      </c>
      <c r="B6" s="22" t="s">
        <v>76</v>
      </c>
      <c r="C6" s="22" t="s">
        <v>77</v>
      </c>
      <c r="D6" s="23">
        <v>28263</v>
      </c>
      <c r="E6" s="24">
        <f t="shared" ca="1" si="0"/>
        <v>44</v>
      </c>
      <c r="F6" s="24" t="s">
        <v>174</v>
      </c>
      <c r="G6" s="22" t="s">
        <v>140</v>
      </c>
      <c r="H6" s="88" t="s">
        <v>267</v>
      </c>
      <c r="I6" s="22" t="s">
        <v>176</v>
      </c>
      <c r="J6" s="107" t="s">
        <v>268</v>
      </c>
      <c r="K6" s="22" t="s">
        <v>178</v>
      </c>
      <c r="L6" s="111">
        <v>43413</v>
      </c>
      <c r="M6" s="113" t="s">
        <v>177</v>
      </c>
      <c r="N6" s="22" t="s">
        <v>178</v>
      </c>
      <c r="O6" s="99">
        <v>43413</v>
      </c>
      <c r="P6" s="109" t="str">
        <f t="shared" si="1"/>
        <v>関西</v>
      </c>
    </row>
    <row r="7" spans="1:19" ht="18.75" customHeight="1" x14ac:dyDescent="0.15">
      <c r="A7" s="22">
        <v>6</v>
      </c>
      <c r="B7" s="22" t="s">
        <v>78</v>
      </c>
      <c r="C7" s="22" t="s">
        <v>79</v>
      </c>
      <c r="D7" s="23">
        <v>29899</v>
      </c>
      <c r="E7" s="24">
        <f t="shared" ca="1" si="0"/>
        <v>40</v>
      </c>
      <c r="F7" s="24" t="s">
        <v>179</v>
      </c>
      <c r="G7" s="22" t="s">
        <v>141</v>
      </c>
      <c r="H7" s="88" t="s">
        <v>269</v>
      </c>
      <c r="I7" s="22" t="s">
        <v>181</v>
      </c>
      <c r="J7" s="107" t="s">
        <v>270</v>
      </c>
      <c r="K7" s="22" t="s">
        <v>183</v>
      </c>
      <c r="L7" s="111">
        <v>43493</v>
      </c>
      <c r="M7" s="113" t="s">
        <v>182</v>
      </c>
      <c r="N7" s="22" t="s">
        <v>183</v>
      </c>
      <c r="O7" s="99">
        <v>43493</v>
      </c>
      <c r="P7" s="109" t="str">
        <f t="shared" si="1"/>
        <v>関西</v>
      </c>
    </row>
    <row r="8" spans="1:19" ht="18.75" customHeight="1" x14ac:dyDescent="0.15">
      <c r="A8" s="22">
        <v>7</v>
      </c>
      <c r="B8" s="22" t="s">
        <v>80</v>
      </c>
      <c r="C8" s="22" t="s">
        <v>81</v>
      </c>
      <c r="D8" s="23">
        <v>20901</v>
      </c>
      <c r="E8" s="24">
        <f t="shared" ca="1" si="0"/>
        <v>64</v>
      </c>
      <c r="F8" s="24" t="s">
        <v>184</v>
      </c>
      <c r="G8" s="22" t="s">
        <v>34</v>
      </c>
      <c r="H8" s="88" t="s">
        <v>271</v>
      </c>
      <c r="I8" s="22" t="s">
        <v>272</v>
      </c>
      <c r="J8" s="107" t="s">
        <v>273</v>
      </c>
      <c r="K8" s="22" t="s">
        <v>163</v>
      </c>
      <c r="L8" s="111">
        <v>43580</v>
      </c>
      <c r="M8" s="113" t="s">
        <v>187</v>
      </c>
      <c r="N8" s="22" t="s">
        <v>163</v>
      </c>
      <c r="O8" s="99">
        <v>43580</v>
      </c>
      <c r="P8" s="109" t="str">
        <f t="shared" si="1"/>
        <v>関東</v>
      </c>
    </row>
    <row r="9" spans="1:19" ht="18.75" customHeight="1" x14ac:dyDescent="0.15">
      <c r="A9" s="22">
        <v>8</v>
      </c>
      <c r="B9" s="22" t="s">
        <v>82</v>
      </c>
      <c r="C9" s="22" t="s">
        <v>73</v>
      </c>
      <c r="D9" s="23">
        <v>26146</v>
      </c>
      <c r="E9" s="24">
        <f ca="1">DATEDIF(D9,TODAY(),"Y")</f>
        <v>50</v>
      </c>
      <c r="F9" s="24" t="s">
        <v>188</v>
      </c>
      <c r="G9" s="22" t="s">
        <v>139</v>
      </c>
      <c r="H9" s="87" t="s">
        <v>274</v>
      </c>
      <c r="I9" s="1" t="s">
        <v>190</v>
      </c>
      <c r="J9" s="107" t="s">
        <v>275</v>
      </c>
      <c r="K9" s="22" t="s">
        <v>168</v>
      </c>
      <c r="L9" s="111">
        <v>43590</v>
      </c>
      <c r="M9" s="113" t="s">
        <v>191</v>
      </c>
      <c r="N9" s="22" t="s">
        <v>168</v>
      </c>
      <c r="O9" s="99">
        <v>43590</v>
      </c>
      <c r="P9" s="109" t="str">
        <f t="shared" si="1"/>
        <v>関東</v>
      </c>
    </row>
    <row r="10" spans="1:19" ht="18.75" customHeight="1" x14ac:dyDescent="0.15">
      <c r="A10" s="22">
        <v>9</v>
      </c>
      <c r="B10" s="22" t="s">
        <v>84</v>
      </c>
      <c r="C10" s="22" t="s">
        <v>83</v>
      </c>
      <c r="D10" s="23">
        <v>22037</v>
      </c>
      <c r="E10" s="24">
        <f t="shared" ca="1" si="0"/>
        <v>61</v>
      </c>
      <c r="F10" s="24" t="s">
        <v>192</v>
      </c>
      <c r="G10" s="22" t="s">
        <v>137</v>
      </c>
      <c r="H10" s="88" t="s">
        <v>276</v>
      </c>
      <c r="I10" s="22" t="s">
        <v>194</v>
      </c>
      <c r="J10" s="107" t="s">
        <v>277</v>
      </c>
      <c r="K10" s="22" t="s">
        <v>173</v>
      </c>
      <c r="L10" s="111">
        <v>43662</v>
      </c>
      <c r="M10" s="113" t="s">
        <v>195</v>
      </c>
      <c r="N10" s="22" t="s">
        <v>173</v>
      </c>
      <c r="O10" s="99">
        <v>43662</v>
      </c>
      <c r="P10" s="109" t="str">
        <f t="shared" si="1"/>
        <v>関東</v>
      </c>
    </row>
    <row r="11" spans="1:19" ht="18.75" customHeight="1" x14ac:dyDescent="0.15">
      <c r="A11" s="22">
        <v>10</v>
      </c>
      <c r="B11" s="22" t="s">
        <v>86</v>
      </c>
      <c r="C11" s="22" t="s">
        <v>85</v>
      </c>
      <c r="D11" s="23">
        <v>31568</v>
      </c>
      <c r="E11" s="24">
        <f t="shared" ca="1" si="0"/>
        <v>35</v>
      </c>
      <c r="F11" s="24" t="s">
        <v>196</v>
      </c>
      <c r="G11" s="22" t="s">
        <v>32</v>
      </c>
      <c r="H11" s="88" t="s">
        <v>246</v>
      </c>
      <c r="I11" s="22" t="s">
        <v>198</v>
      </c>
      <c r="J11" s="107" t="s">
        <v>278</v>
      </c>
      <c r="K11" s="22" t="s">
        <v>279</v>
      </c>
      <c r="L11" s="111">
        <v>43752</v>
      </c>
      <c r="M11" s="113" t="s">
        <v>199</v>
      </c>
      <c r="N11" s="22" t="s">
        <v>200</v>
      </c>
      <c r="O11" s="99">
        <v>43752</v>
      </c>
      <c r="P11" s="109" t="str">
        <f t="shared" si="1"/>
        <v>関西</v>
      </c>
    </row>
    <row r="12" spans="1:19" ht="18.75" customHeight="1" x14ac:dyDescent="0.15">
      <c r="A12" s="22">
        <v>11</v>
      </c>
      <c r="B12" s="22" t="s">
        <v>88</v>
      </c>
      <c r="C12" s="22" t="s">
        <v>87</v>
      </c>
      <c r="D12" s="23">
        <v>22800</v>
      </c>
      <c r="E12" s="24">
        <f t="shared" ca="1" si="0"/>
        <v>59</v>
      </c>
      <c r="F12" s="24" t="s">
        <v>201</v>
      </c>
      <c r="G12" s="22" t="s">
        <v>32</v>
      </c>
      <c r="H12" s="88" t="s">
        <v>280</v>
      </c>
      <c r="I12" s="22" t="s">
        <v>203</v>
      </c>
      <c r="J12" s="107" t="s">
        <v>281</v>
      </c>
      <c r="K12" s="22" t="s">
        <v>205</v>
      </c>
      <c r="L12" s="111">
        <v>43802</v>
      </c>
      <c r="M12" s="113" t="s">
        <v>204</v>
      </c>
      <c r="N12" s="22" t="s">
        <v>205</v>
      </c>
      <c r="O12" s="99">
        <v>43802</v>
      </c>
      <c r="P12" s="109" t="str">
        <f t="shared" si="1"/>
        <v>関西</v>
      </c>
    </row>
    <row r="13" spans="1:19" ht="18.75" customHeight="1" x14ac:dyDescent="0.15">
      <c r="A13" s="22">
        <v>12</v>
      </c>
      <c r="B13" s="22" t="s">
        <v>90</v>
      </c>
      <c r="C13" s="22" t="s">
        <v>89</v>
      </c>
      <c r="D13" s="23">
        <v>32617</v>
      </c>
      <c r="E13" s="24">
        <f t="shared" ca="1" si="0"/>
        <v>32</v>
      </c>
      <c r="F13" s="24" t="s">
        <v>206</v>
      </c>
      <c r="G13" s="22" t="s">
        <v>142</v>
      </c>
      <c r="H13" s="88" t="s">
        <v>282</v>
      </c>
      <c r="I13" s="22" t="s">
        <v>283</v>
      </c>
      <c r="J13" s="107" t="s">
        <v>284</v>
      </c>
      <c r="K13" s="22" t="s">
        <v>178</v>
      </c>
      <c r="L13" s="111">
        <v>43867</v>
      </c>
      <c r="M13" s="113" t="s">
        <v>209</v>
      </c>
      <c r="N13" s="22" t="s">
        <v>178</v>
      </c>
      <c r="O13" s="99">
        <v>43867</v>
      </c>
      <c r="P13" s="109" t="str">
        <f t="shared" si="1"/>
        <v>関東</v>
      </c>
    </row>
    <row r="14" spans="1:19" ht="18.75" customHeight="1" x14ac:dyDescent="0.15">
      <c r="A14" s="22">
        <v>13</v>
      </c>
      <c r="B14" s="22" t="s">
        <v>92</v>
      </c>
      <c r="C14" s="22" t="s">
        <v>91</v>
      </c>
      <c r="D14" s="23">
        <v>33479</v>
      </c>
      <c r="E14" s="24">
        <f t="shared" ca="1" si="0"/>
        <v>30</v>
      </c>
      <c r="F14" s="24" t="s">
        <v>210</v>
      </c>
      <c r="G14" s="22" t="s">
        <v>143</v>
      </c>
      <c r="H14" s="88" t="s">
        <v>285</v>
      </c>
      <c r="I14" s="22" t="s">
        <v>286</v>
      </c>
      <c r="J14" s="107" t="s">
        <v>287</v>
      </c>
      <c r="K14" s="22" t="s">
        <v>288</v>
      </c>
      <c r="L14" s="111">
        <v>43913</v>
      </c>
      <c r="M14" s="113" t="s">
        <v>213</v>
      </c>
      <c r="N14" s="22" t="s">
        <v>214</v>
      </c>
      <c r="O14" s="99">
        <v>43913</v>
      </c>
      <c r="P14" s="109" t="str">
        <f t="shared" si="1"/>
        <v>東海</v>
      </c>
    </row>
    <row r="15" spans="1:19" ht="18.75" customHeight="1" x14ac:dyDescent="0.15">
      <c r="A15" s="22">
        <v>14</v>
      </c>
      <c r="B15" s="22" t="s">
        <v>94</v>
      </c>
      <c r="C15" s="22" t="s">
        <v>93</v>
      </c>
      <c r="D15" s="23">
        <v>22737</v>
      </c>
      <c r="E15" s="24">
        <f t="shared" ca="1" si="0"/>
        <v>59</v>
      </c>
      <c r="F15" s="24" t="s">
        <v>215</v>
      </c>
      <c r="G15" s="22" t="s">
        <v>34</v>
      </c>
      <c r="H15" s="88" t="s">
        <v>289</v>
      </c>
      <c r="I15" s="22" t="s">
        <v>290</v>
      </c>
      <c r="J15" s="107" t="s">
        <v>291</v>
      </c>
      <c r="K15" s="22" t="s">
        <v>163</v>
      </c>
      <c r="L15" s="111">
        <v>43958</v>
      </c>
      <c r="M15" s="113" t="s">
        <v>218</v>
      </c>
      <c r="N15" s="22" t="s">
        <v>163</v>
      </c>
      <c r="O15" s="99">
        <v>43958</v>
      </c>
      <c r="P15" s="109" t="str">
        <f t="shared" si="1"/>
        <v>関東</v>
      </c>
    </row>
    <row r="16" spans="1:19" ht="18.75" customHeight="1" x14ac:dyDescent="0.15">
      <c r="A16" s="22">
        <v>15</v>
      </c>
      <c r="B16" s="22" t="s">
        <v>96</v>
      </c>
      <c r="C16" s="22" t="s">
        <v>95</v>
      </c>
      <c r="D16" s="23">
        <v>34979</v>
      </c>
      <c r="E16" s="24">
        <f t="shared" ca="1" si="0"/>
        <v>26</v>
      </c>
      <c r="F16" s="24" t="s">
        <v>206</v>
      </c>
      <c r="G16" s="22" t="s">
        <v>142</v>
      </c>
      <c r="H16" s="88" t="s">
        <v>292</v>
      </c>
      <c r="I16" s="22" t="s">
        <v>283</v>
      </c>
      <c r="J16" s="107" t="s">
        <v>293</v>
      </c>
      <c r="K16" s="22" t="s">
        <v>205</v>
      </c>
      <c r="L16" s="111">
        <v>44013</v>
      </c>
      <c r="M16" s="113" t="s">
        <v>219</v>
      </c>
      <c r="N16" s="22" t="s">
        <v>205</v>
      </c>
      <c r="O16" s="99">
        <v>44013</v>
      </c>
      <c r="P16" s="109" t="str">
        <f t="shared" si="1"/>
        <v>関東</v>
      </c>
    </row>
    <row r="17" spans="1:16" ht="18.75" customHeight="1" x14ac:dyDescent="0.15">
      <c r="A17" s="22">
        <v>16</v>
      </c>
      <c r="B17" s="22" t="s">
        <v>294</v>
      </c>
      <c r="C17" s="22" t="s">
        <v>97</v>
      </c>
      <c r="D17" s="23">
        <v>28989</v>
      </c>
      <c r="E17" s="24">
        <f t="shared" ca="1" si="0"/>
        <v>42</v>
      </c>
      <c r="F17" s="24" t="s">
        <v>256</v>
      </c>
      <c r="G17" s="1" t="s">
        <v>144</v>
      </c>
      <c r="H17" s="87" t="s">
        <v>295</v>
      </c>
      <c r="I17" s="22" t="s">
        <v>223</v>
      </c>
      <c r="J17" s="107" t="s">
        <v>296</v>
      </c>
      <c r="K17" s="22" t="s">
        <v>225</v>
      </c>
      <c r="L17" s="111">
        <v>44184</v>
      </c>
      <c r="M17" s="113" t="s">
        <v>224</v>
      </c>
      <c r="N17" s="22" t="s">
        <v>225</v>
      </c>
      <c r="O17" s="99">
        <v>44184</v>
      </c>
      <c r="P17" s="109" t="str">
        <f t="shared" si="1"/>
        <v>関東</v>
      </c>
    </row>
    <row r="18" spans="1:16" ht="18.75" customHeight="1" x14ac:dyDescent="0.15">
      <c r="A18" s="22">
        <v>17</v>
      </c>
      <c r="B18" s="22" t="s">
        <v>99</v>
      </c>
      <c r="C18" s="1" t="s">
        <v>98</v>
      </c>
      <c r="D18" s="48">
        <v>31640</v>
      </c>
      <c r="E18" s="24">
        <f t="shared" ca="1" si="0"/>
        <v>35</v>
      </c>
      <c r="F18" s="24" t="s">
        <v>297</v>
      </c>
      <c r="G18" s="1" t="s">
        <v>32</v>
      </c>
      <c r="H18" s="87" t="s">
        <v>247</v>
      </c>
      <c r="I18" s="1" t="s">
        <v>298</v>
      </c>
      <c r="J18" s="107" t="s">
        <v>299</v>
      </c>
      <c r="K18" s="22" t="s">
        <v>230</v>
      </c>
      <c r="L18" s="111">
        <v>44206</v>
      </c>
      <c r="M18" s="113" t="s">
        <v>229</v>
      </c>
      <c r="N18" s="22" t="s">
        <v>230</v>
      </c>
      <c r="O18" s="99">
        <v>44206</v>
      </c>
      <c r="P18" s="109" t="str">
        <f t="shared" si="1"/>
        <v>関西</v>
      </c>
    </row>
    <row r="19" spans="1:16" ht="18.75" customHeight="1" x14ac:dyDescent="0.15">
      <c r="A19" s="22">
        <v>18</v>
      </c>
      <c r="B19" s="22" t="s">
        <v>101</v>
      </c>
      <c r="C19" s="1" t="s">
        <v>100</v>
      </c>
      <c r="D19" s="48">
        <v>27232</v>
      </c>
      <c r="E19" s="24">
        <f t="shared" ca="1" si="0"/>
        <v>47</v>
      </c>
      <c r="F19" s="24" t="s">
        <v>300</v>
      </c>
      <c r="G19" s="1" t="s">
        <v>145</v>
      </c>
      <c r="H19" s="1" t="s">
        <v>301</v>
      </c>
      <c r="I19" s="1" t="s">
        <v>233</v>
      </c>
      <c r="J19" s="107" t="s">
        <v>302</v>
      </c>
      <c r="K19" s="22" t="s">
        <v>178</v>
      </c>
      <c r="L19" s="111">
        <v>44230</v>
      </c>
      <c r="M19" s="113" t="s">
        <v>234</v>
      </c>
      <c r="N19" s="22" t="s">
        <v>178</v>
      </c>
      <c r="O19" s="99">
        <v>44230</v>
      </c>
      <c r="P19" s="109" t="str">
        <f t="shared" si="1"/>
        <v>東海</v>
      </c>
    </row>
    <row r="20" spans="1:16" ht="18.75" customHeight="1" x14ac:dyDescent="0.15">
      <c r="A20" s="22">
        <v>19</v>
      </c>
      <c r="B20" s="22" t="s">
        <v>102</v>
      </c>
      <c r="C20" s="1" t="s">
        <v>87</v>
      </c>
      <c r="D20" s="48">
        <v>20601</v>
      </c>
      <c r="E20" s="24">
        <f t="shared" ca="1" si="0"/>
        <v>65</v>
      </c>
      <c r="F20" s="24" t="s">
        <v>303</v>
      </c>
      <c r="G20" s="1" t="s">
        <v>146</v>
      </c>
      <c r="H20" s="1" t="s">
        <v>304</v>
      </c>
      <c r="I20" s="1" t="s">
        <v>194</v>
      </c>
      <c r="J20" s="107" t="s">
        <v>305</v>
      </c>
      <c r="K20" s="22" t="s">
        <v>306</v>
      </c>
      <c r="L20" s="111">
        <v>44312</v>
      </c>
      <c r="M20" s="113" t="s">
        <v>237</v>
      </c>
      <c r="N20" s="22" t="s">
        <v>214</v>
      </c>
      <c r="O20" s="99">
        <v>44312</v>
      </c>
      <c r="P20" s="109" t="str">
        <f t="shared" si="1"/>
        <v>関西</v>
      </c>
    </row>
    <row r="21" spans="1:16" ht="18.75" customHeight="1" x14ac:dyDescent="0.15">
      <c r="A21" s="22">
        <v>20</v>
      </c>
      <c r="B21" s="22" t="s">
        <v>104</v>
      </c>
      <c r="C21" s="1" t="s">
        <v>103</v>
      </c>
      <c r="D21" s="48">
        <v>32961</v>
      </c>
      <c r="E21" s="24">
        <f t="shared" ca="1" si="0"/>
        <v>31</v>
      </c>
      <c r="F21" s="24" t="s">
        <v>307</v>
      </c>
      <c r="G21" s="1" t="s">
        <v>138</v>
      </c>
      <c r="H21" s="1" t="s">
        <v>308</v>
      </c>
      <c r="I21" s="1" t="s">
        <v>240</v>
      </c>
      <c r="J21" s="107" t="s">
        <v>309</v>
      </c>
      <c r="K21" s="22" t="s">
        <v>163</v>
      </c>
      <c r="L21" s="111">
        <v>44355</v>
      </c>
      <c r="M21" s="113" t="s">
        <v>241</v>
      </c>
      <c r="N21" s="22" t="s">
        <v>163</v>
      </c>
      <c r="O21" s="99">
        <v>44355</v>
      </c>
      <c r="P21" s="109" t="str">
        <f t="shared" si="1"/>
        <v>東海</v>
      </c>
    </row>
    <row r="22" spans="1:16" ht="18.75" customHeight="1" x14ac:dyDescent="0.15">
      <c r="A22" s="22">
        <v>21</v>
      </c>
      <c r="B22" s="22" t="s">
        <v>106</v>
      </c>
      <c r="C22" s="1" t="s">
        <v>105</v>
      </c>
      <c r="D22" s="48">
        <v>31008</v>
      </c>
      <c r="E22" s="24">
        <f t="shared" ca="1" si="0"/>
        <v>37</v>
      </c>
      <c r="F22" s="24" t="s">
        <v>310</v>
      </c>
      <c r="G22" s="1" t="s">
        <v>34</v>
      </c>
      <c r="H22" s="1" t="s">
        <v>311</v>
      </c>
      <c r="I22" s="1" t="s">
        <v>244</v>
      </c>
      <c r="J22" s="107" t="s">
        <v>312</v>
      </c>
      <c r="K22" s="22" t="s">
        <v>230</v>
      </c>
      <c r="L22" s="112">
        <v>44422</v>
      </c>
      <c r="M22" s="113" t="s">
        <v>245</v>
      </c>
      <c r="N22" s="22" t="s">
        <v>230</v>
      </c>
      <c r="O22" s="100">
        <v>44422</v>
      </c>
      <c r="P22" s="109" t="str">
        <f t="shared" si="1"/>
        <v>関東</v>
      </c>
    </row>
  </sheetData>
  <phoneticPr fontId="2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O9"/>
  <sheetViews>
    <sheetView workbookViewId="0">
      <selection activeCell="M18" sqref="M18"/>
    </sheetView>
  </sheetViews>
  <sheetFormatPr defaultColWidth="9" defaultRowHeight="18.75" x14ac:dyDescent="0.15"/>
  <cols>
    <col min="1" max="1" width="6.625" style="2" customWidth="1"/>
    <col min="2" max="2" width="9.25" style="2" customWidth="1"/>
    <col min="3" max="3" width="10.125" style="2" customWidth="1"/>
    <col min="4" max="4" width="8.375" style="2" customWidth="1"/>
    <col min="5" max="5" width="10.5" style="2" customWidth="1"/>
    <col min="6" max="6" width="14.625" style="2" customWidth="1"/>
    <col min="7" max="7" width="7.75" style="2" customWidth="1"/>
    <col min="8" max="8" width="5.875" style="2" customWidth="1"/>
    <col min="9" max="9" width="10.625" style="2" customWidth="1"/>
    <col min="10" max="10" width="7.375" customWidth="1"/>
    <col min="11" max="11" width="5.75" style="2" customWidth="1"/>
    <col min="12" max="12" width="11.875" style="2" customWidth="1"/>
    <col min="13" max="13" width="14.5" style="2" customWidth="1"/>
    <col min="14" max="14" width="14.625" style="2" customWidth="1"/>
    <col min="15" max="15" width="11.25" style="2" customWidth="1"/>
    <col min="16" max="16384" width="9" style="2"/>
  </cols>
  <sheetData>
    <row r="1" spans="1:15" x14ac:dyDescent="0.15">
      <c r="A1" s="38" t="s">
        <v>57</v>
      </c>
      <c r="B1" s="38" t="s">
        <v>58</v>
      </c>
      <c r="C1" s="38" t="s">
        <v>62</v>
      </c>
      <c r="D1" s="38" t="s">
        <v>254</v>
      </c>
      <c r="E1" s="38" t="s">
        <v>22</v>
      </c>
      <c r="F1" s="38" t="s">
        <v>37</v>
      </c>
      <c r="G1" s="38" t="s">
        <v>252</v>
      </c>
      <c r="H1" s="38" t="s">
        <v>253</v>
      </c>
      <c r="I1" s="38" t="s">
        <v>255</v>
      </c>
      <c r="L1" s="98" t="s">
        <v>248</v>
      </c>
      <c r="M1" s="98" t="s">
        <v>22</v>
      </c>
      <c r="N1" s="98" t="s">
        <v>37</v>
      </c>
      <c r="O1" s="98" t="s">
        <v>135</v>
      </c>
    </row>
    <row r="2" spans="1:15" x14ac:dyDescent="0.15">
      <c r="A2" s="86">
        <v>1000</v>
      </c>
      <c r="B2" s="97">
        <v>20210501</v>
      </c>
      <c r="C2" s="86" t="s">
        <v>38</v>
      </c>
      <c r="D2" s="97" t="s">
        <v>47</v>
      </c>
      <c r="E2" s="86" t="s">
        <v>48</v>
      </c>
      <c r="F2" s="86" t="s">
        <v>46</v>
      </c>
      <c r="G2" s="18">
        <v>1000</v>
      </c>
      <c r="H2" s="97">
        <v>35</v>
      </c>
      <c r="I2" s="117">
        <f>VLOOKUP(E2&amp;F2,$K$2:$O$9,5,0)</f>
        <v>44317</v>
      </c>
      <c r="K2" s="2" t="str">
        <f>M2&amp;N2</f>
        <v>アーモンドカリフォルニア</v>
      </c>
      <c r="L2" s="102">
        <v>44312</v>
      </c>
      <c r="M2" s="97" t="s">
        <v>249</v>
      </c>
      <c r="N2" s="97" t="s">
        <v>43</v>
      </c>
      <c r="O2" s="103">
        <v>44317</v>
      </c>
    </row>
    <row r="3" spans="1:15" x14ac:dyDescent="0.15">
      <c r="A3" s="86">
        <v>1000</v>
      </c>
      <c r="B3" s="97">
        <v>20210501</v>
      </c>
      <c r="C3" s="86" t="s">
        <v>38</v>
      </c>
      <c r="D3" s="97" t="s">
        <v>54</v>
      </c>
      <c r="E3" s="86" t="s">
        <v>53</v>
      </c>
      <c r="F3" s="86" t="s">
        <v>43</v>
      </c>
      <c r="G3" s="18">
        <v>1500</v>
      </c>
      <c r="H3" s="97">
        <v>20</v>
      </c>
      <c r="I3" s="117">
        <f t="shared" ref="I3:I7" si="0">VLOOKUP(E3&amp;F3,$K$2:$O$9,5,0)</f>
        <v>44317</v>
      </c>
      <c r="K3" s="2" t="str">
        <f t="shared" ref="K3:K9" si="1">M3&amp;N3</f>
        <v>クルミアメリカ</v>
      </c>
      <c r="L3" s="102">
        <v>44312</v>
      </c>
      <c r="M3" s="97" t="s">
        <v>48</v>
      </c>
      <c r="N3" s="97" t="s">
        <v>46</v>
      </c>
      <c r="O3" s="103">
        <v>44317</v>
      </c>
    </row>
    <row r="4" spans="1:15" x14ac:dyDescent="0.15">
      <c r="A4" s="86">
        <v>1001</v>
      </c>
      <c r="B4" s="97">
        <v>20210503</v>
      </c>
      <c r="C4" s="86" t="s">
        <v>40</v>
      </c>
      <c r="D4" s="97" t="s">
        <v>44</v>
      </c>
      <c r="E4" s="86" t="s">
        <v>41</v>
      </c>
      <c r="F4" s="86" t="s">
        <v>46</v>
      </c>
      <c r="G4" s="18">
        <v>1800</v>
      </c>
      <c r="H4" s="97">
        <v>50</v>
      </c>
      <c r="I4" s="117">
        <f t="shared" si="0"/>
        <v>44319</v>
      </c>
      <c r="K4" s="2" t="str">
        <f t="shared" si="1"/>
        <v>マカデミアカリフォルニア</v>
      </c>
      <c r="L4" s="102">
        <v>44312</v>
      </c>
      <c r="M4" s="97" t="s">
        <v>53</v>
      </c>
      <c r="N4" s="97" t="s">
        <v>43</v>
      </c>
      <c r="O4" s="103">
        <v>44317</v>
      </c>
    </row>
    <row r="5" spans="1:15" x14ac:dyDescent="0.15">
      <c r="A5" s="86">
        <v>1002</v>
      </c>
      <c r="B5" s="97">
        <v>20210507</v>
      </c>
      <c r="C5" s="84" t="s">
        <v>39</v>
      </c>
      <c r="D5" s="97" t="s">
        <v>49</v>
      </c>
      <c r="E5" s="86" t="s">
        <v>48</v>
      </c>
      <c r="F5" s="86" t="s">
        <v>43</v>
      </c>
      <c r="G5" s="18">
        <v>1000</v>
      </c>
      <c r="H5" s="97">
        <v>30</v>
      </c>
      <c r="I5" s="117">
        <f t="shared" si="0"/>
        <v>44323</v>
      </c>
      <c r="K5" s="2" t="str">
        <f t="shared" si="1"/>
        <v>アーモンドアメリカ</v>
      </c>
      <c r="L5" s="102">
        <v>44314</v>
      </c>
      <c r="M5" s="97" t="s">
        <v>249</v>
      </c>
      <c r="N5" s="97" t="s">
        <v>46</v>
      </c>
      <c r="O5" s="103">
        <v>44319</v>
      </c>
    </row>
    <row r="6" spans="1:15" x14ac:dyDescent="0.15">
      <c r="A6" s="86">
        <v>1002</v>
      </c>
      <c r="B6" s="97">
        <v>20210507</v>
      </c>
      <c r="C6" s="84" t="s">
        <v>39</v>
      </c>
      <c r="D6" s="97" t="s">
        <v>50</v>
      </c>
      <c r="E6" s="86" t="s">
        <v>51</v>
      </c>
      <c r="F6" s="86" t="s">
        <v>46</v>
      </c>
      <c r="G6" s="18">
        <v>1500</v>
      </c>
      <c r="H6" s="97">
        <v>50</v>
      </c>
      <c r="I6" s="117">
        <f t="shared" si="0"/>
        <v>44323</v>
      </c>
      <c r="K6" s="2" t="str">
        <f t="shared" si="1"/>
        <v>クルミカリフォルニア</v>
      </c>
      <c r="L6" s="102">
        <v>44318</v>
      </c>
      <c r="M6" s="86" t="s">
        <v>48</v>
      </c>
      <c r="N6" s="97" t="s">
        <v>43</v>
      </c>
      <c r="O6" s="103">
        <v>44323</v>
      </c>
    </row>
    <row r="7" spans="1:15" x14ac:dyDescent="0.15">
      <c r="A7" s="86">
        <v>1003</v>
      </c>
      <c r="B7" s="97">
        <v>20210510</v>
      </c>
      <c r="C7" s="86" t="s">
        <v>45</v>
      </c>
      <c r="D7" s="97" t="s">
        <v>52</v>
      </c>
      <c r="E7" s="86" t="s">
        <v>53</v>
      </c>
      <c r="F7" s="86" t="s">
        <v>46</v>
      </c>
      <c r="G7" s="18">
        <v>1500</v>
      </c>
      <c r="H7" s="97">
        <v>40</v>
      </c>
      <c r="I7" s="117">
        <f t="shared" si="0"/>
        <v>44326</v>
      </c>
      <c r="K7" s="2" t="str">
        <f t="shared" si="1"/>
        <v>ピスタチオアメリカ</v>
      </c>
      <c r="L7" s="102">
        <v>44318</v>
      </c>
      <c r="M7" s="86" t="s">
        <v>51</v>
      </c>
      <c r="N7" s="86" t="s">
        <v>46</v>
      </c>
      <c r="O7" s="103">
        <v>44323</v>
      </c>
    </row>
    <row r="8" spans="1:15" x14ac:dyDescent="0.15">
      <c r="K8" s="2" t="str">
        <f t="shared" si="1"/>
        <v>マカデミアアメリカ</v>
      </c>
      <c r="L8" s="102">
        <v>44318</v>
      </c>
      <c r="M8" s="86" t="s">
        <v>53</v>
      </c>
      <c r="N8" s="97" t="s">
        <v>46</v>
      </c>
      <c r="O8" s="103">
        <v>44326</v>
      </c>
    </row>
    <row r="9" spans="1:15" x14ac:dyDescent="0.15">
      <c r="K9" s="2" t="str">
        <f t="shared" si="1"/>
        <v>カシューナッツインド</v>
      </c>
      <c r="L9" s="102">
        <v>44326</v>
      </c>
      <c r="M9" s="86" t="s">
        <v>251</v>
      </c>
      <c r="N9" s="86" t="s">
        <v>250</v>
      </c>
      <c r="O9" s="103">
        <v>44331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9"/>
  <sheetViews>
    <sheetView tabSelected="1" workbookViewId="0">
      <selection activeCell="I20" sqref="I20"/>
    </sheetView>
  </sheetViews>
  <sheetFormatPr defaultColWidth="9" defaultRowHeight="18.75" x14ac:dyDescent="0.15"/>
  <cols>
    <col min="1" max="1" width="9.375" style="2" customWidth="1"/>
    <col min="2" max="2" width="10.75" style="2" customWidth="1"/>
    <col min="3" max="3" width="11.125" style="2" customWidth="1"/>
    <col min="4" max="4" width="9.625" style="2" customWidth="1"/>
    <col min="5" max="5" width="10.625" style="2" customWidth="1"/>
    <col min="6" max="6" width="14" customWidth="1"/>
    <col min="7" max="7" width="6.75" style="2" customWidth="1"/>
    <col min="8" max="8" width="6.25" style="2" customWidth="1"/>
    <col min="9" max="9" width="10.5" style="2" customWidth="1"/>
    <col min="10" max="10" width="10.375" style="2" customWidth="1"/>
    <col min="11" max="16384" width="9" style="2"/>
  </cols>
  <sheetData>
    <row r="1" spans="1:9" x14ac:dyDescent="0.15">
      <c r="A1" s="98" t="s">
        <v>57</v>
      </c>
      <c r="B1" s="98" t="s">
        <v>58</v>
      </c>
      <c r="C1" s="98" t="s">
        <v>62</v>
      </c>
      <c r="D1" s="98" t="s">
        <v>254</v>
      </c>
      <c r="E1" s="98" t="s">
        <v>22</v>
      </c>
      <c r="F1" s="98" t="s">
        <v>37</v>
      </c>
      <c r="G1" s="98" t="s">
        <v>252</v>
      </c>
      <c r="H1" s="98" t="s">
        <v>253</v>
      </c>
      <c r="I1" s="98" t="s">
        <v>255</v>
      </c>
    </row>
    <row r="2" spans="1:9" x14ac:dyDescent="0.15">
      <c r="A2" s="97">
        <v>1000</v>
      </c>
      <c r="B2" s="97">
        <v>20210501</v>
      </c>
      <c r="C2" s="97" t="s">
        <v>38</v>
      </c>
      <c r="D2" s="97" t="s">
        <v>47</v>
      </c>
      <c r="E2" s="97" t="s">
        <v>48</v>
      </c>
      <c r="F2" s="97" t="s">
        <v>46</v>
      </c>
      <c r="G2" s="18">
        <v>1000</v>
      </c>
      <c r="H2" s="97">
        <v>35</v>
      </c>
      <c r="I2" s="103">
        <f>INDEX($D$12:$D$19,MATCH(E2&amp;F2,$E$12:$E$19,0))</f>
        <v>44317</v>
      </c>
    </row>
    <row r="3" spans="1:9" x14ac:dyDescent="0.15">
      <c r="A3" s="97">
        <v>1000</v>
      </c>
      <c r="B3" s="97">
        <v>20210501</v>
      </c>
      <c r="C3" s="97" t="s">
        <v>38</v>
      </c>
      <c r="D3" s="97" t="s">
        <v>54</v>
      </c>
      <c r="E3" s="97" t="s">
        <v>53</v>
      </c>
      <c r="F3" s="97" t="s">
        <v>43</v>
      </c>
      <c r="G3" s="18">
        <v>1500</v>
      </c>
      <c r="H3" s="97">
        <v>20</v>
      </c>
      <c r="I3" s="103">
        <f t="shared" ref="I3:I7" si="0">INDEX($D$12:$D$19,MATCH(E3&amp;F3,$E$12:$E$19,0))</f>
        <v>44317</v>
      </c>
    </row>
    <row r="4" spans="1:9" x14ac:dyDescent="0.15">
      <c r="A4" s="97">
        <v>1001</v>
      </c>
      <c r="B4" s="97">
        <v>20210503</v>
      </c>
      <c r="C4" s="97" t="s">
        <v>40</v>
      </c>
      <c r="D4" s="97" t="s">
        <v>44</v>
      </c>
      <c r="E4" s="97" t="s">
        <v>41</v>
      </c>
      <c r="F4" s="97" t="s">
        <v>46</v>
      </c>
      <c r="G4" s="18">
        <v>1800</v>
      </c>
      <c r="H4" s="97">
        <v>50</v>
      </c>
      <c r="I4" s="103">
        <f t="shared" si="0"/>
        <v>44319</v>
      </c>
    </row>
    <row r="5" spans="1:9" x14ac:dyDescent="0.15">
      <c r="A5" s="97">
        <v>1002</v>
      </c>
      <c r="B5" s="97">
        <v>20210507</v>
      </c>
      <c r="C5" s="84" t="s">
        <v>39</v>
      </c>
      <c r="D5" s="97" t="s">
        <v>49</v>
      </c>
      <c r="E5" s="97" t="s">
        <v>48</v>
      </c>
      <c r="F5" s="97" t="s">
        <v>43</v>
      </c>
      <c r="G5" s="18">
        <v>1000</v>
      </c>
      <c r="H5" s="97">
        <v>30</v>
      </c>
      <c r="I5" s="103">
        <f t="shared" si="0"/>
        <v>44323</v>
      </c>
    </row>
    <row r="6" spans="1:9" x14ac:dyDescent="0.15">
      <c r="A6" s="97">
        <v>1002</v>
      </c>
      <c r="B6" s="97">
        <v>20210507</v>
      </c>
      <c r="C6" s="84" t="s">
        <v>39</v>
      </c>
      <c r="D6" s="97" t="s">
        <v>50</v>
      </c>
      <c r="E6" s="97" t="s">
        <v>51</v>
      </c>
      <c r="F6" s="97" t="s">
        <v>46</v>
      </c>
      <c r="G6" s="18">
        <v>1500</v>
      </c>
      <c r="H6" s="97">
        <v>50</v>
      </c>
      <c r="I6" s="103">
        <f t="shared" si="0"/>
        <v>44323</v>
      </c>
    </row>
    <row r="7" spans="1:9" x14ac:dyDescent="0.15">
      <c r="A7" s="97">
        <v>1003</v>
      </c>
      <c r="B7" s="97">
        <v>20210510</v>
      </c>
      <c r="C7" s="97" t="s">
        <v>45</v>
      </c>
      <c r="D7" s="97" t="s">
        <v>52</v>
      </c>
      <c r="E7" s="97" t="s">
        <v>53</v>
      </c>
      <c r="F7" s="97" t="s">
        <v>46</v>
      </c>
      <c r="G7" s="18">
        <v>1500</v>
      </c>
      <c r="H7" s="97">
        <v>40</v>
      </c>
      <c r="I7" s="103">
        <f t="shared" si="0"/>
        <v>44326</v>
      </c>
    </row>
    <row r="10" spans="1:9" x14ac:dyDescent="0.15">
      <c r="A10" s="3" t="s">
        <v>148</v>
      </c>
    </row>
    <row r="11" spans="1:9" x14ac:dyDescent="0.15">
      <c r="A11" s="98" t="s">
        <v>248</v>
      </c>
      <c r="B11" s="98" t="s">
        <v>22</v>
      </c>
      <c r="C11" s="98" t="s">
        <v>37</v>
      </c>
      <c r="D11" s="98" t="s">
        <v>135</v>
      </c>
    </row>
    <row r="12" spans="1:9" x14ac:dyDescent="0.15">
      <c r="A12" s="102">
        <v>44312</v>
      </c>
      <c r="B12" s="97" t="s">
        <v>249</v>
      </c>
      <c r="C12" s="97" t="s">
        <v>43</v>
      </c>
      <c r="D12" s="103">
        <v>44317</v>
      </c>
      <c r="E12" s="2" t="str">
        <f>B12&amp;C12</f>
        <v>アーモンドカリフォルニア</v>
      </c>
    </row>
    <row r="13" spans="1:9" x14ac:dyDescent="0.15">
      <c r="A13" s="102">
        <v>44312</v>
      </c>
      <c r="B13" s="97" t="s">
        <v>48</v>
      </c>
      <c r="C13" s="97" t="s">
        <v>46</v>
      </c>
      <c r="D13" s="103">
        <v>44317</v>
      </c>
      <c r="E13" s="2" t="str">
        <f t="shared" ref="E13:E19" si="1">B13&amp;C13</f>
        <v>クルミアメリカ</v>
      </c>
    </row>
    <row r="14" spans="1:9" x14ac:dyDescent="0.15">
      <c r="A14" s="102">
        <v>44312</v>
      </c>
      <c r="B14" s="97" t="s">
        <v>53</v>
      </c>
      <c r="C14" s="97" t="s">
        <v>43</v>
      </c>
      <c r="D14" s="103">
        <v>44317</v>
      </c>
      <c r="E14" s="2" t="str">
        <f t="shared" si="1"/>
        <v>マカデミアカリフォルニア</v>
      </c>
    </row>
    <row r="15" spans="1:9" x14ac:dyDescent="0.15">
      <c r="A15" s="102">
        <v>44314</v>
      </c>
      <c r="B15" s="97" t="s">
        <v>249</v>
      </c>
      <c r="C15" s="97" t="s">
        <v>46</v>
      </c>
      <c r="D15" s="103">
        <v>44319</v>
      </c>
      <c r="E15" s="2" t="str">
        <f t="shared" si="1"/>
        <v>アーモンドアメリカ</v>
      </c>
    </row>
    <row r="16" spans="1:9" x14ac:dyDescent="0.15">
      <c r="A16" s="102">
        <v>44318</v>
      </c>
      <c r="B16" s="97" t="s">
        <v>48</v>
      </c>
      <c r="C16" s="97" t="s">
        <v>43</v>
      </c>
      <c r="D16" s="103">
        <v>44323</v>
      </c>
      <c r="E16" s="2" t="str">
        <f t="shared" si="1"/>
        <v>クルミカリフォルニア</v>
      </c>
    </row>
    <row r="17" spans="1:5" x14ac:dyDescent="0.15">
      <c r="A17" s="102">
        <v>44318</v>
      </c>
      <c r="B17" s="97" t="s">
        <v>51</v>
      </c>
      <c r="C17" s="97" t="s">
        <v>46</v>
      </c>
      <c r="D17" s="103">
        <v>44323</v>
      </c>
      <c r="E17" s="2" t="str">
        <f t="shared" si="1"/>
        <v>ピスタチオアメリカ</v>
      </c>
    </row>
    <row r="18" spans="1:5" x14ac:dyDescent="0.15">
      <c r="A18" s="102">
        <v>44318</v>
      </c>
      <c r="B18" s="97" t="s">
        <v>53</v>
      </c>
      <c r="C18" s="97" t="s">
        <v>46</v>
      </c>
      <c r="D18" s="103">
        <v>44326</v>
      </c>
      <c r="E18" s="2" t="str">
        <f t="shared" si="1"/>
        <v>マカデミアアメリカ</v>
      </c>
    </row>
    <row r="19" spans="1:5" x14ac:dyDescent="0.15">
      <c r="A19" s="102">
        <v>44326</v>
      </c>
      <c r="B19" s="97" t="s">
        <v>251</v>
      </c>
      <c r="C19" s="97" t="s">
        <v>250</v>
      </c>
      <c r="D19" s="103">
        <v>44331</v>
      </c>
      <c r="E19" s="2" t="str">
        <f t="shared" si="1"/>
        <v>カシューナッツインド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20ABC-A0BF-4D8F-AAEE-D9C6D7FA6889}">
  <dimension ref="A1:J7"/>
  <sheetViews>
    <sheetView workbookViewId="0">
      <selection activeCell="I5" sqref="I5"/>
    </sheetView>
  </sheetViews>
  <sheetFormatPr defaultColWidth="9" defaultRowHeight="18.75" x14ac:dyDescent="0.15"/>
  <cols>
    <col min="1" max="1" width="7.375" style="2" customWidth="1"/>
    <col min="2" max="2" width="10.125" style="2" customWidth="1"/>
    <col min="3" max="3" width="10.375" style="2" customWidth="1"/>
    <col min="4" max="4" width="7.375" style="2" customWidth="1"/>
    <col min="5" max="5" width="10.75" style="2" customWidth="1"/>
    <col min="6" max="6" width="13.375" style="2" customWidth="1"/>
    <col min="7" max="7" width="7.875" style="2" customWidth="1"/>
    <col min="8" max="8" width="5.5" style="2" customWidth="1"/>
    <col min="9" max="9" width="11" style="129" customWidth="1"/>
    <col min="10" max="10" width="5.625" style="2" customWidth="1"/>
    <col min="11" max="16384" width="9" style="2"/>
  </cols>
  <sheetData>
    <row r="1" spans="1:10" x14ac:dyDescent="0.15">
      <c r="A1" s="122" t="s">
        <v>57</v>
      </c>
      <c r="B1" s="122" t="s">
        <v>58</v>
      </c>
      <c r="C1" s="122" t="s">
        <v>62</v>
      </c>
      <c r="D1" s="122" t="s">
        <v>254</v>
      </c>
      <c r="E1" s="122" t="s">
        <v>22</v>
      </c>
      <c r="F1" s="122" t="s">
        <v>37</v>
      </c>
      <c r="G1" s="122" t="s">
        <v>23</v>
      </c>
      <c r="H1" s="122" t="s">
        <v>16</v>
      </c>
      <c r="I1" s="122" t="s">
        <v>255</v>
      </c>
      <c r="J1" s="129"/>
    </row>
    <row r="2" spans="1:10" x14ac:dyDescent="0.15">
      <c r="A2" s="97">
        <v>1000</v>
      </c>
      <c r="B2" s="97">
        <v>20210501</v>
      </c>
      <c r="C2" s="97" t="s">
        <v>38</v>
      </c>
      <c r="D2" s="97" t="s">
        <v>47</v>
      </c>
      <c r="E2" s="97" t="s">
        <v>48</v>
      </c>
      <c r="F2" s="97" t="s">
        <v>46</v>
      </c>
      <c r="G2" s="18">
        <v>1000</v>
      </c>
      <c r="H2" s="97">
        <v>35</v>
      </c>
      <c r="I2" s="117">
        <v>44317</v>
      </c>
      <c r="J2" s="129"/>
    </row>
    <row r="3" spans="1:10" x14ac:dyDescent="0.15">
      <c r="A3" s="97">
        <v>1000</v>
      </c>
      <c r="B3" s="97">
        <v>20210501</v>
      </c>
      <c r="C3" s="97" t="s">
        <v>38</v>
      </c>
      <c r="D3" s="97" t="s">
        <v>54</v>
      </c>
      <c r="E3" s="97" t="s">
        <v>53</v>
      </c>
      <c r="F3" s="97" t="s">
        <v>43</v>
      </c>
      <c r="G3" s="18">
        <v>1500</v>
      </c>
      <c r="H3" s="97">
        <v>20</v>
      </c>
      <c r="I3" s="117">
        <v>44317</v>
      </c>
      <c r="J3" s="129"/>
    </row>
    <row r="4" spans="1:10" x14ac:dyDescent="0.15">
      <c r="A4" s="97">
        <v>1001</v>
      </c>
      <c r="B4" s="97">
        <v>20210503</v>
      </c>
      <c r="C4" s="97" t="s">
        <v>40</v>
      </c>
      <c r="D4" s="97" t="s">
        <v>44</v>
      </c>
      <c r="E4" s="97" t="s">
        <v>41</v>
      </c>
      <c r="F4" s="97" t="s">
        <v>46</v>
      </c>
      <c r="G4" s="18">
        <v>1800</v>
      </c>
      <c r="H4" s="97">
        <v>50</v>
      </c>
      <c r="I4" s="117">
        <v>44319</v>
      </c>
      <c r="J4" s="129"/>
    </row>
    <row r="5" spans="1:10" x14ac:dyDescent="0.15">
      <c r="A5" s="97">
        <v>1002</v>
      </c>
      <c r="B5" s="97">
        <v>20210507</v>
      </c>
      <c r="C5" s="97" t="s">
        <v>39</v>
      </c>
      <c r="D5" s="97" t="s">
        <v>49</v>
      </c>
      <c r="E5" s="97" t="s">
        <v>48</v>
      </c>
      <c r="F5" s="97" t="s">
        <v>43</v>
      </c>
      <c r="G5" s="18">
        <v>1000</v>
      </c>
      <c r="H5" s="97">
        <v>30</v>
      </c>
      <c r="I5" s="117">
        <v>44323</v>
      </c>
      <c r="J5" s="129"/>
    </row>
    <row r="6" spans="1:10" x14ac:dyDescent="0.15">
      <c r="A6" s="97">
        <v>1002</v>
      </c>
      <c r="B6" s="97">
        <v>20210507</v>
      </c>
      <c r="C6" s="97" t="s">
        <v>39</v>
      </c>
      <c r="D6" s="97" t="s">
        <v>50</v>
      </c>
      <c r="E6" s="97" t="s">
        <v>51</v>
      </c>
      <c r="F6" s="97" t="s">
        <v>46</v>
      </c>
      <c r="G6" s="18">
        <v>1500</v>
      </c>
      <c r="H6" s="97">
        <v>50</v>
      </c>
      <c r="I6" s="117">
        <v>44323</v>
      </c>
      <c r="J6" s="129"/>
    </row>
    <row r="7" spans="1:10" x14ac:dyDescent="0.15">
      <c r="A7" s="97">
        <v>1003</v>
      </c>
      <c r="B7" s="97">
        <v>20210510</v>
      </c>
      <c r="C7" s="97" t="s">
        <v>45</v>
      </c>
      <c r="D7" s="97" t="s">
        <v>52</v>
      </c>
      <c r="E7" s="97" t="s">
        <v>53</v>
      </c>
      <c r="F7" s="97" t="s">
        <v>46</v>
      </c>
      <c r="G7" s="18">
        <v>1500</v>
      </c>
      <c r="H7" s="97">
        <v>40</v>
      </c>
      <c r="I7" s="117">
        <v>44326</v>
      </c>
      <c r="J7" s="129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25"/>
  <sheetViews>
    <sheetView workbookViewId="0">
      <selection activeCell="F19" sqref="F19"/>
    </sheetView>
  </sheetViews>
  <sheetFormatPr defaultRowHeight="13.5" x14ac:dyDescent="0.15"/>
  <cols>
    <col min="1" max="1" width="4.75" customWidth="1"/>
    <col min="2" max="2" width="12.375" customWidth="1"/>
    <col min="3" max="3" width="11.875" customWidth="1"/>
    <col min="4" max="4" width="10.875" customWidth="1"/>
    <col min="5" max="5" width="6.375" customWidth="1"/>
    <col min="6" max="6" width="11.625" customWidth="1"/>
    <col min="7" max="7" width="6.375" customWidth="1"/>
    <col min="8" max="8" width="10.5" customWidth="1"/>
    <col min="9" max="9" width="31.125" customWidth="1"/>
    <col min="10" max="10" width="14.25" customWidth="1"/>
    <col min="11" max="11" width="13.125" customWidth="1"/>
    <col min="12" max="12" width="11" customWidth="1"/>
    <col min="13" max="13" width="11.125" style="19" customWidth="1"/>
    <col min="14" max="14" width="11.5" customWidth="1"/>
  </cols>
  <sheetData>
    <row r="1" spans="1:14" ht="18.75" customHeight="1" x14ac:dyDescent="0.15">
      <c r="A1" s="133" t="s">
        <v>107</v>
      </c>
      <c r="B1" s="93" t="s">
        <v>151</v>
      </c>
      <c r="C1" s="93" t="s">
        <v>17</v>
      </c>
    </row>
    <row r="2" spans="1:14" ht="18.75" customHeight="1" x14ac:dyDescent="0.15">
      <c r="A2" s="133"/>
      <c r="B2" s="92" t="s">
        <v>167</v>
      </c>
      <c r="C2" s="94" t="str">
        <f>VLOOKUP(B2,K5:N25,4,0)</f>
        <v>北山幸恵</v>
      </c>
    </row>
    <row r="3" spans="1:14" ht="18.75" customHeight="1" x14ac:dyDescent="0.15"/>
    <row r="4" spans="1:14" ht="18.75" customHeight="1" x14ac:dyDescent="0.15">
      <c r="A4" s="37" t="s">
        <v>66</v>
      </c>
      <c r="B4" s="114" t="s">
        <v>149</v>
      </c>
      <c r="C4" s="93" t="s">
        <v>17</v>
      </c>
      <c r="D4" s="93" t="s">
        <v>18</v>
      </c>
      <c r="E4" s="93" t="s">
        <v>19</v>
      </c>
      <c r="F4" s="114" t="s">
        <v>18</v>
      </c>
      <c r="G4" s="114" t="s">
        <v>19</v>
      </c>
      <c r="H4" s="114" t="s">
        <v>150</v>
      </c>
      <c r="I4" s="37" t="s">
        <v>20</v>
      </c>
      <c r="J4" s="93" t="s">
        <v>33</v>
      </c>
      <c r="K4" s="114" t="s">
        <v>151</v>
      </c>
      <c r="L4" s="93" t="s">
        <v>152</v>
      </c>
      <c r="M4" s="36" t="s">
        <v>67</v>
      </c>
    </row>
    <row r="5" spans="1:14" ht="18.75" customHeight="1" x14ac:dyDescent="0.15">
      <c r="A5" s="22">
        <v>1</v>
      </c>
      <c r="B5" s="22" t="s">
        <v>153</v>
      </c>
      <c r="C5" s="22" t="s">
        <v>68</v>
      </c>
      <c r="D5" s="23">
        <v>24833</v>
      </c>
      <c r="E5" s="24">
        <f t="shared" ref="E5:E25" ca="1" si="0">DATEDIF(D5,TODAY(),"Y")</f>
        <v>53</v>
      </c>
      <c r="F5" s="23">
        <v>24833</v>
      </c>
      <c r="G5" s="24">
        <f t="shared" ref="G5:G25" ca="1" si="1">DATEDIF(F5,TODAY(),"Y")</f>
        <v>53</v>
      </c>
      <c r="H5" s="24" t="s">
        <v>154</v>
      </c>
      <c r="I5" s="82" t="s">
        <v>155</v>
      </c>
      <c r="J5" s="1" t="s">
        <v>156</v>
      </c>
      <c r="K5" s="1" t="s">
        <v>157</v>
      </c>
      <c r="L5" s="22" t="s">
        <v>158</v>
      </c>
      <c r="M5" s="99">
        <v>42786</v>
      </c>
      <c r="N5" t="s">
        <v>68</v>
      </c>
    </row>
    <row r="6" spans="1:14" ht="18.75" customHeight="1" x14ac:dyDescent="0.15">
      <c r="A6" s="22">
        <v>2</v>
      </c>
      <c r="B6" s="22" t="s">
        <v>70</v>
      </c>
      <c r="C6" s="22" t="s">
        <v>69</v>
      </c>
      <c r="D6" s="23">
        <v>25752</v>
      </c>
      <c r="E6" s="24">
        <f t="shared" ca="1" si="0"/>
        <v>51</v>
      </c>
      <c r="F6" s="23">
        <v>25752</v>
      </c>
      <c r="G6" s="24">
        <f t="shared" ca="1" si="1"/>
        <v>51</v>
      </c>
      <c r="H6" s="24" t="s">
        <v>159</v>
      </c>
      <c r="I6" s="82" t="s">
        <v>160</v>
      </c>
      <c r="J6" s="1" t="s">
        <v>161</v>
      </c>
      <c r="K6" s="1" t="s">
        <v>162</v>
      </c>
      <c r="L6" s="22" t="s">
        <v>163</v>
      </c>
      <c r="M6" s="99">
        <v>42959</v>
      </c>
      <c r="N6" t="s">
        <v>69</v>
      </c>
    </row>
    <row r="7" spans="1:14" ht="18.75" customHeight="1" x14ac:dyDescent="0.15">
      <c r="A7" s="22">
        <v>3</v>
      </c>
      <c r="B7" s="22" t="s">
        <v>72</v>
      </c>
      <c r="C7" s="47" t="s">
        <v>71</v>
      </c>
      <c r="D7" s="23">
        <v>28115</v>
      </c>
      <c r="E7" s="24">
        <f ca="1">DATEDIF(D7,TODAY(),"Y")</f>
        <v>45</v>
      </c>
      <c r="F7" s="23">
        <v>28115</v>
      </c>
      <c r="G7" s="24">
        <f ca="1">DATEDIF(F7,TODAY(),"Y")</f>
        <v>45</v>
      </c>
      <c r="H7" s="24" t="s">
        <v>164</v>
      </c>
      <c r="I7" s="82" t="s">
        <v>165</v>
      </c>
      <c r="J7" s="1" t="s">
        <v>166</v>
      </c>
      <c r="K7" s="1" t="s">
        <v>167</v>
      </c>
      <c r="L7" s="22" t="s">
        <v>168</v>
      </c>
      <c r="M7" s="99">
        <v>43197</v>
      </c>
      <c r="N7" t="s">
        <v>71</v>
      </c>
    </row>
    <row r="8" spans="1:14" ht="18.75" customHeight="1" x14ac:dyDescent="0.15">
      <c r="A8" s="22">
        <v>4</v>
      </c>
      <c r="B8" s="22" t="s">
        <v>74</v>
      </c>
      <c r="C8" s="22" t="s">
        <v>75</v>
      </c>
      <c r="D8" s="23">
        <v>34571</v>
      </c>
      <c r="E8" s="24">
        <f t="shared" ca="1" si="0"/>
        <v>27</v>
      </c>
      <c r="F8" s="23">
        <v>34571</v>
      </c>
      <c r="G8" s="24">
        <f t="shared" ca="1" si="1"/>
        <v>27</v>
      </c>
      <c r="H8" s="24" t="s">
        <v>169</v>
      </c>
      <c r="I8" s="82" t="s">
        <v>170</v>
      </c>
      <c r="J8" s="1" t="s">
        <v>171</v>
      </c>
      <c r="K8" s="1" t="s">
        <v>172</v>
      </c>
      <c r="L8" s="22" t="s">
        <v>173</v>
      </c>
      <c r="M8" s="99">
        <v>43281</v>
      </c>
      <c r="N8" t="s">
        <v>75</v>
      </c>
    </row>
    <row r="9" spans="1:14" ht="18.75" customHeight="1" x14ac:dyDescent="0.15">
      <c r="A9" s="22">
        <v>5</v>
      </c>
      <c r="B9" s="22" t="s">
        <v>76</v>
      </c>
      <c r="C9" s="22" t="s">
        <v>77</v>
      </c>
      <c r="D9" s="23">
        <v>28263</v>
      </c>
      <c r="E9" s="24">
        <f t="shared" ca="1" si="0"/>
        <v>44</v>
      </c>
      <c r="F9" s="23">
        <v>28263</v>
      </c>
      <c r="G9" s="24">
        <f t="shared" ca="1" si="1"/>
        <v>44</v>
      </c>
      <c r="H9" s="24" t="s">
        <v>174</v>
      </c>
      <c r="I9" s="47" t="s">
        <v>175</v>
      </c>
      <c r="J9" s="22" t="s">
        <v>176</v>
      </c>
      <c r="K9" s="1" t="s">
        <v>177</v>
      </c>
      <c r="L9" s="22" t="s">
        <v>178</v>
      </c>
      <c r="M9" s="99">
        <v>43413</v>
      </c>
      <c r="N9" t="s">
        <v>77</v>
      </c>
    </row>
    <row r="10" spans="1:14" ht="18.75" customHeight="1" x14ac:dyDescent="0.15">
      <c r="A10" s="22">
        <v>6</v>
      </c>
      <c r="B10" s="22" t="s">
        <v>78</v>
      </c>
      <c r="C10" s="22" t="s">
        <v>79</v>
      </c>
      <c r="D10" s="23">
        <v>29899</v>
      </c>
      <c r="E10" s="24">
        <f t="shared" ca="1" si="0"/>
        <v>40</v>
      </c>
      <c r="F10" s="23">
        <v>29899</v>
      </c>
      <c r="G10" s="24">
        <f t="shared" ca="1" si="1"/>
        <v>40</v>
      </c>
      <c r="H10" s="24" t="s">
        <v>179</v>
      </c>
      <c r="I10" s="47" t="s">
        <v>180</v>
      </c>
      <c r="J10" s="22" t="s">
        <v>181</v>
      </c>
      <c r="K10" s="1" t="s">
        <v>182</v>
      </c>
      <c r="L10" s="22" t="s">
        <v>183</v>
      </c>
      <c r="M10" s="99">
        <v>43493</v>
      </c>
      <c r="N10" t="s">
        <v>79</v>
      </c>
    </row>
    <row r="11" spans="1:14" ht="18.75" customHeight="1" x14ac:dyDescent="0.15">
      <c r="A11" s="22">
        <v>7</v>
      </c>
      <c r="B11" s="22" t="s">
        <v>80</v>
      </c>
      <c r="C11" s="22" t="s">
        <v>81</v>
      </c>
      <c r="D11" s="23">
        <v>20901</v>
      </c>
      <c r="E11" s="24">
        <f t="shared" ca="1" si="0"/>
        <v>64</v>
      </c>
      <c r="F11" s="23">
        <v>20901</v>
      </c>
      <c r="G11" s="24">
        <f t="shared" ca="1" si="1"/>
        <v>64</v>
      </c>
      <c r="H11" s="24" t="s">
        <v>184</v>
      </c>
      <c r="I11" s="47" t="s">
        <v>185</v>
      </c>
      <c r="J11" s="22" t="s">
        <v>186</v>
      </c>
      <c r="K11" s="1" t="s">
        <v>187</v>
      </c>
      <c r="L11" s="22" t="s">
        <v>163</v>
      </c>
      <c r="M11" s="99">
        <v>43580</v>
      </c>
      <c r="N11" t="s">
        <v>81</v>
      </c>
    </row>
    <row r="12" spans="1:14" ht="18.75" customHeight="1" x14ac:dyDescent="0.15">
      <c r="A12" s="22">
        <v>8</v>
      </c>
      <c r="B12" s="22" t="s">
        <v>82</v>
      </c>
      <c r="C12" s="22" t="s">
        <v>73</v>
      </c>
      <c r="D12" s="23">
        <v>26146</v>
      </c>
      <c r="E12" s="24">
        <f ca="1">DATEDIF(D12,TODAY(),"Y")</f>
        <v>50</v>
      </c>
      <c r="F12" s="23">
        <v>26146</v>
      </c>
      <c r="G12" s="24">
        <f ca="1">DATEDIF(F12,TODAY(),"Y")</f>
        <v>50</v>
      </c>
      <c r="H12" s="24" t="s">
        <v>188</v>
      </c>
      <c r="I12" s="82" t="s">
        <v>189</v>
      </c>
      <c r="J12" s="1" t="s">
        <v>190</v>
      </c>
      <c r="K12" s="1" t="s">
        <v>191</v>
      </c>
      <c r="L12" s="22" t="s">
        <v>168</v>
      </c>
      <c r="M12" s="99">
        <v>43590</v>
      </c>
      <c r="N12" t="s">
        <v>73</v>
      </c>
    </row>
    <row r="13" spans="1:14" ht="18.75" customHeight="1" x14ac:dyDescent="0.15">
      <c r="A13" s="22">
        <v>9</v>
      </c>
      <c r="B13" s="22" t="s">
        <v>84</v>
      </c>
      <c r="C13" s="22" t="s">
        <v>83</v>
      </c>
      <c r="D13" s="23">
        <v>22037</v>
      </c>
      <c r="E13" s="24">
        <f t="shared" ca="1" si="0"/>
        <v>61</v>
      </c>
      <c r="F13" s="23">
        <v>22037</v>
      </c>
      <c r="G13" s="24">
        <f t="shared" ca="1" si="1"/>
        <v>61</v>
      </c>
      <c r="H13" s="24" t="s">
        <v>192</v>
      </c>
      <c r="I13" s="47" t="s">
        <v>193</v>
      </c>
      <c r="J13" s="22" t="s">
        <v>194</v>
      </c>
      <c r="K13" s="1" t="s">
        <v>195</v>
      </c>
      <c r="L13" s="22" t="s">
        <v>173</v>
      </c>
      <c r="M13" s="99">
        <v>43662</v>
      </c>
      <c r="N13" t="s">
        <v>83</v>
      </c>
    </row>
    <row r="14" spans="1:14" ht="18.75" customHeight="1" x14ac:dyDescent="0.15">
      <c r="A14" s="22">
        <v>10</v>
      </c>
      <c r="B14" s="22" t="s">
        <v>86</v>
      </c>
      <c r="C14" s="22" t="s">
        <v>85</v>
      </c>
      <c r="D14" s="23">
        <v>31568</v>
      </c>
      <c r="E14" s="24">
        <f t="shared" ca="1" si="0"/>
        <v>35</v>
      </c>
      <c r="F14" s="23">
        <v>31568</v>
      </c>
      <c r="G14" s="24">
        <f t="shared" ca="1" si="1"/>
        <v>35</v>
      </c>
      <c r="H14" s="24" t="s">
        <v>196</v>
      </c>
      <c r="I14" s="47" t="s">
        <v>197</v>
      </c>
      <c r="J14" s="22" t="s">
        <v>198</v>
      </c>
      <c r="K14" s="1" t="s">
        <v>199</v>
      </c>
      <c r="L14" s="22" t="s">
        <v>200</v>
      </c>
      <c r="M14" s="99">
        <v>43752</v>
      </c>
      <c r="N14" t="s">
        <v>85</v>
      </c>
    </row>
    <row r="15" spans="1:14" ht="18.75" customHeight="1" x14ac:dyDescent="0.15">
      <c r="A15" s="22">
        <v>11</v>
      </c>
      <c r="B15" s="22" t="s">
        <v>88</v>
      </c>
      <c r="C15" s="22" t="s">
        <v>87</v>
      </c>
      <c r="D15" s="23">
        <v>22800</v>
      </c>
      <c r="E15" s="24">
        <f t="shared" ca="1" si="0"/>
        <v>59</v>
      </c>
      <c r="F15" s="23">
        <v>22800</v>
      </c>
      <c r="G15" s="24">
        <f t="shared" ca="1" si="1"/>
        <v>59</v>
      </c>
      <c r="H15" s="24" t="s">
        <v>201</v>
      </c>
      <c r="I15" s="47" t="s">
        <v>202</v>
      </c>
      <c r="J15" s="22" t="s">
        <v>203</v>
      </c>
      <c r="K15" s="1" t="s">
        <v>204</v>
      </c>
      <c r="L15" s="22" t="s">
        <v>205</v>
      </c>
      <c r="M15" s="99">
        <v>43802</v>
      </c>
      <c r="N15" t="s">
        <v>87</v>
      </c>
    </row>
    <row r="16" spans="1:14" ht="18.75" customHeight="1" x14ac:dyDescent="0.15">
      <c r="A16" s="22">
        <v>12</v>
      </c>
      <c r="B16" s="22" t="s">
        <v>90</v>
      </c>
      <c r="C16" s="22" t="s">
        <v>89</v>
      </c>
      <c r="D16" s="23">
        <v>32617</v>
      </c>
      <c r="E16" s="24">
        <f t="shared" ca="1" si="0"/>
        <v>32</v>
      </c>
      <c r="F16" s="23">
        <v>32617</v>
      </c>
      <c r="G16" s="24">
        <f t="shared" ca="1" si="1"/>
        <v>32</v>
      </c>
      <c r="H16" s="24" t="s">
        <v>206</v>
      </c>
      <c r="I16" s="47" t="s">
        <v>207</v>
      </c>
      <c r="J16" s="22" t="s">
        <v>208</v>
      </c>
      <c r="K16" s="1" t="s">
        <v>209</v>
      </c>
      <c r="L16" s="22" t="s">
        <v>178</v>
      </c>
      <c r="M16" s="99">
        <v>43867</v>
      </c>
      <c r="N16" t="s">
        <v>89</v>
      </c>
    </row>
    <row r="17" spans="1:14" ht="18.75" customHeight="1" x14ac:dyDescent="0.15">
      <c r="A17" s="22">
        <v>13</v>
      </c>
      <c r="B17" s="22" t="s">
        <v>92</v>
      </c>
      <c r="C17" s="22" t="s">
        <v>91</v>
      </c>
      <c r="D17" s="23">
        <v>33479</v>
      </c>
      <c r="E17" s="24">
        <f t="shared" ca="1" si="0"/>
        <v>30</v>
      </c>
      <c r="F17" s="23">
        <v>33479</v>
      </c>
      <c r="G17" s="24">
        <f t="shared" ca="1" si="1"/>
        <v>30</v>
      </c>
      <c r="H17" s="24" t="s">
        <v>210</v>
      </c>
      <c r="I17" s="47" t="s">
        <v>211</v>
      </c>
      <c r="J17" s="22" t="s">
        <v>212</v>
      </c>
      <c r="K17" s="1" t="s">
        <v>213</v>
      </c>
      <c r="L17" s="22" t="s">
        <v>214</v>
      </c>
      <c r="M17" s="99">
        <v>43913</v>
      </c>
      <c r="N17" t="s">
        <v>91</v>
      </c>
    </row>
    <row r="18" spans="1:14" ht="18.75" customHeight="1" x14ac:dyDescent="0.15">
      <c r="A18" s="22">
        <v>14</v>
      </c>
      <c r="B18" s="22" t="s">
        <v>94</v>
      </c>
      <c r="C18" s="22" t="s">
        <v>93</v>
      </c>
      <c r="D18" s="23">
        <v>22737</v>
      </c>
      <c r="E18" s="24">
        <f t="shared" ca="1" si="0"/>
        <v>59</v>
      </c>
      <c r="F18" s="23">
        <v>22737</v>
      </c>
      <c r="G18" s="24">
        <f t="shared" ca="1" si="1"/>
        <v>59</v>
      </c>
      <c r="H18" s="24" t="s">
        <v>215</v>
      </c>
      <c r="I18" s="47" t="s">
        <v>216</v>
      </c>
      <c r="J18" s="22" t="s">
        <v>217</v>
      </c>
      <c r="K18" s="1" t="s">
        <v>218</v>
      </c>
      <c r="L18" s="22" t="s">
        <v>163</v>
      </c>
      <c r="M18" s="99">
        <v>43958</v>
      </c>
      <c r="N18" t="s">
        <v>93</v>
      </c>
    </row>
    <row r="19" spans="1:14" ht="18.75" customHeight="1" x14ac:dyDescent="0.15">
      <c r="A19" s="22">
        <v>15</v>
      </c>
      <c r="B19" s="22" t="s">
        <v>96</v>
      </c>
      <c r="C19" s="22" t="s">
        <v>95</v>
      </c>
      <c r="D19" s="23">
        <v>34979</v>
      </c>
      <c r="E19" s="24">
        <f t="shared" ca="1" si="0"/>
        <v>26</v>
      </c>
      <c r="F19" s="23">
        <v>34979</v>
      </c>
      <c r="G19" s="24">
        <f t="shared" ca="1" si="1"/>
        <v>26</v>
      </c>
      <c r="H19" s="24" t="s">
        <v>206</v>
      </c>
      <c r="I19" s="47" t="s">
        <v>207</v>
      </c>
      <c r="J19" s="22" t="s">
        <v>208</v>
      </c>
      <c r="K19" s="1" t="s">
        <v>219</v>
      </c>
      <c r="L19" s="22" t="s">
        <v>205</v>
      </c>
      <c r="M19" s="99">
        <v>44013</v>
      </c>
      <c r="N19" t="s">
        <v>95</v>
      </c>
    </row>
    <row r="20" spans="1:14" ht="18.75" customHeight="1" x14ac:dyDescent="0.15">
      <c r="A20" s="22">
        <v>16</v>
      </c>
      <c r="B20" s="22" t="s">
        <v>220</v>
      </c>
      <c r="C20" s="22" t="s">
        <v>97</v>
      </c>
      <c r="D20" s="23">
        <v>28989</v>
      </c>
      <c r="E20" s="24">
        <f t="shared" ca="1" si="0"/>
        <v>42</v>
      </c>
      <c r="F20" s="23">
        <v>28989</v>
      </c>
      <c r="G20" s="24">
        <f t="shared" ca="1" si="1"/>
        <v>42</v>
      </c>
      <c r="H20" s="24" t="s">
        <v>221</v>
      </c>
      <c r="I20" s="47" t="s">
        <v>222</v>
      </c>
      <c r="J20" s="22" t="s">
        <v>223</v>
      </c>
      <c r="K20" s="1" t="s">
        <v>224</v>
      </c>
      <c r="L20" s="22" t="s">
        <v>225</v>
      </c>
      <c r="M20" s="99">
        <v>44184</v>
      </c>
      <c r="N20" t="s">
        <v>97</v>
      </c>
    </row>
    <row r="21" spans="1:14" ht="18.75" customHeight="1" x14ac:dyDescent="0.15">
      <c r="A21" s="22">
        <v>17</v>
      </c>
      <c r="B21" s="22" t="s">
        <v>99</v>
      </c>
      <c r="C21" s="1" t="s">
        <v>98</v>
      </c>
      <c r="D21" s="48">
        <v>31640</v>
      </c>
      <c r="E21" s="24">
        <f t="shared" ca="1" si="0"/>
        <v>35</v>
      </c>
      <c r="F21" s="48">
        <v>31640</v>
      </c>
      <c r="G21" s="24">
        <f t="shared" ca="1" si="1"/>
        <v>35</v>
      </c>
      <c r="H21" s="24" t="s">
        <v>226</v>
      </c>
      <c r="I21" s="82" t="s">
        <v>227</v>
      </c>
      <c r="J21" s="1" t="s">
        <v>228</v>
      </c>
      <c r="K21" s="1" t="s">
        <v>229</v>
      </c>
      <c r="L21" s="22" t="s">
        <v>230</v>
      </c>
      <c r="M21" s="99">
        <v>44206</v>
      </c>
      <c r="N21" t="s">
        <v>98</v>
      </c>
    </row>
    <row r="22" spans="1:14" ht="18.75" customHeight="1" x14ac:dyDescent="0.15">
      <c r="A22" s="22">
        <v>18</v>
      </c>
      <c r="B22" s="22" t="s">
        <v>101</v>
      </c>
      <c r="C22" s="1" t="s">
        <v>100</v>
      </c>
      <c r="D22" s="48">
        <v>27232</v>
      </c>
      <c r="E22" s="24">
        <f t="shared" ca="1" si="0"/>
        <v>47</v>
      </c>
      <c r="F22" s="48">
        <v>27232</v>
      </c>
      <c r="G22" s="24">
        <f t="shared" ca="1" si="1"/>
        <v>47</v>
      </c>
      <c r="H22" s="24" t="s">
        <v>231</v>
      </c>
      <c r="I22" s="82" t="s">
        <v>232</v>
      </c>
      <c r="J22" s="1" t="s">
        <v>233</v>
      </c>
      <c r="K22" s="1" t="s">
        <v>234</v>
      </c>
      <c r="L22" s="22" t="s">
        <v>178</v>
      </c>
      <c r="M22" s="99">
        <v>44230</v>
      </c>
      <c r="N22" t="s">
        <v>100</v>
      </c>
    </row>
    <row r="23" spans="1:14" ht="18.75" customHeight="1" x14ac:dyDescent="0.15">
      <c r="A23" s="22">
        <v>19</v>
      </c>
      <c r="B23" s="22" t="s">
        <v>102</v>
      </c>
      <c r="C23" s="1" t="s">
        <v>87</v>
      </c>
      <c r="D23" s="48">
        <v>20601</v>
      </c>
      <c r="E23" s="24">
        <f t="shared" ca="1" si="0"/>
        <v>65</v>
      </c>
      <c r="F23" s="48">
        <v>20601</v>
      </c>
      <c r="G23" s="24">
        <f t="shared" ca="1" si="1"/>
        <v>65</v>
      </c>
      <c r="H23" s="24" t="s">
        <v>235</v>
      </c>
      <c r="I23" s="82" t="s">
        <v>236</v>
      </c>
      <c r="J23" s="1" t="s">
        <v>194</v>
      </c>
      <c r="K23" s="1" t="s">
        <v>237</v>
      </c>
      <c r="L23" s="22" t="s">
        <v>214</v>
      </c>
      <c r="M23" s="99">
        <v>44312</v>
      </c>
      <c r="N23" t="s">
        <v>87</v>
      </c>
    </row>
    <row r="24" spans="1:14" ht="18.75" customHeight="1" x14ac:dyDescent="0.15">
      <c r="A24" s="22">
        <v>20</v>
      </c>
      <c r="B24" s="22" t="s">
        <v>104</v>
      </c>
      <c r="C24" s="1" t="s">
        <v>103</v>
      </c>
      <c r="D24" s="48">
        <v>32961</v>
      </c>
      <c r="E24" s="24">
        <f t="shared" ca="1" si="0"/>
        <v>31</v>
      </c>
      <c r="F24" s="48">
        <v>32961</v>
      </c>
      <c r="G24" s="24">
        <f t="shared" ca="1" si="1"/>
        <v>31</v>
      </c>
      <c r="H24" s="24" t="s">
        <v>238</v>
      </c>
      <c r="I24" s="82" t="s">
        <v>239</v>
      </c>
      <c r="J24" s="1" t="s">
        <v>240</v>
      </c>
      <c r="K24" s="1" t="s">
        <v>241</v>
      </c>
      <c r="L24" s="22" t="s">
        <v>163</v>
      </c>
      <c r="M24" s="99">
        <v>44355</v>
      </c>
      <c r="N24" t="s">
        <v>103</v>
      </c>
    </row>
    <row r="25" spans="1:14" ht="18.75" customHeight="1" x14ac:dyDescent="0.15">
      <c r="A25" s="22">
        <v>21</v>
      </c>
      <c r="B25" s="22" t="s">
        <v>106</v>
      </c>
      <c r="C25" s="1" t="s">
        <v>105</v>
      </c>
      <c r="D25" s="48">
        <v>31008</v>
      </c>
      <c r="E25" s="24">
        <f t="shared" ca="1" si="0"/>
        <v>37</v>
      </c>
      <c r="F25" s="48">
        <v>31008</v>
      </c>
      <c r="G25" s="24">
        <f t="shared" ca="1" si="1"/>
        <v>37</v>
      </c>
      <c r="H25" s="24" t="s">
        <v>242</v>
      </c>
      <c r="I25" s="82" t="s">
        <v>243</v>
      </c>
      <c r="J25" s="1" t="s">
        <v>244</v>
      </c>
      <c r="K25" s="1" t="s">
        <v>245</v>
      </c>
      <c r="L25" s="22" t="s">
        <v>230</v>
      </c>
      <c r="M25" s="100">
        <v>44422</v>
      </c>
      <c r="N25" t="s">
        <v>105</v>
      </c>
    </row>
  </sheetData>
  <mergeCells count="1">
    <mergeCell ref="A1:A2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DF102-76C3-49F1-8200-77EC2421D122}">
  <dimension ref="A1:K25"/>
  <sheetViews>
    <sheetView workbookViewId="0">
      <selection activeCell="H15" sqref="H15"/>
    </sheetView>
  </sheetViews>
  <sheetFormatPr defaultRowHeight="13.5" x14ac:dyDescent="0.15"/>
  <cols>
    <col min="1" max="1" width="4.75" customWidth="1"/>
    <col min="2" max="2" width="12.25" customWidth="1"/>
    <col min="3" max="3" width="11.875" customWidth="1"/>
    <col min="4" max="4" width="10.875" customWidth="1"/>
    <col min="5" max="5" width="6.375" customWidth="1"/>
    <col min="6" max="6" width="10.5" customWidth="1"/>
    <col min="7" max="7" width="31.125" customWidth="1"/>
    <col min="8" max="8" width="14" customWidth="1"/>
    <col min="9" max="9" width="13.125" customWidth="1"/>
    <col min="10" max="10" width="11" customWidth="1"/>
    <col min="11" max="11" width="12.125" style="19" customWidth="1"/>
  </cols>
  <sheetData>
    <row r="1" spans="1:11" ht="18.75" customHeight="1" x14ac:dyDescent="0.15">
      <c r="A1" s="133" t="s">
        <v>107</v>
      </c>
      <c r="B1" s="119" t="s">
        <v>151</v>
      </c>
      <c r="C1" s="119" t="s">
        <v>17</v>
      </c>
    </row>
    <row r="2" spans="1:11" ht="18.75" customHeight="1" x14ac:dyDescent="0.15">
      <c r="A2" s="133"/>
      <c r="B2" s="118" t="s">
        <v>167</v>
      </c>
      <c r="C2" s="120" t="str">
        <f>LOOKUP(B2,I5:I25,C5:C25)</f>
        <v>北山幸恵</v>
      </c>
    </row>
    <row r="3" spans="1:11" ht="18.75" customHeight="1" x14ac:dyDescent="0.15"/>
    <row r="4" spans="1:11" ht="18.75" customHeight="1" x14ac:dyDescent="0.15">
      <c r="A4" s="37" t="s">
        <v>21</v>
      </c>
      <c r="B4" s="37" t="s">
        <v>149</v>
      </c>
      <c r="C4" s="119" t="s">
        <v>17</v>
      </c>
      <c r="D4" s="119" t="s">
        <v>18</v>
      </c>
      <c r="E4" s="119" t="s">
        <v>19</v>
      </c>
      <c r="F4" s="119" t="s">
        <v>150</v>
      </c>
      <c r="G4" s="37" t="s">
        <v>20</v>
      </c>
      <c r="H4" s="119" t="s">
        <v>33</v>
      </c>
      <c r="I4" s="119" t="s">
        <v>151</v>
      </c>
      <c r="J4" s="119" t="s">
        <v>152</v>
      </c>
      <c r="K4" s="36" t="s">
        <v>67</v>
      </c>
    </row>
    <row r="5" spans="1:11" ht="18.75" customHeight="1" x14ac:dyDescent="0.15">
      <c r="A5" s="22">
        <v>1</v>
      </c>
      <c r="B5" s="22" t="s">
        <v>153</v>
      </c>
      <c r="C5" s="22" t="s">
        <v>68</v>
      </c>
      <c r="D5" s="23">
        <v>24833</v>
      </c>
      <c r="E5" s="24">
        <f t="shared" ref="E5:E25" ca="1" si="0">DATEDIF(D5,TODAY(),"Y")</f>
        <v>53</v>
      </c>
      <c r="F5" s="24" t="s">
        <v>154</v>
      </c>
      <c r="G5" s="82" t="s">
        <v>155</v>
      </c>
      <c r="H5" s="1" t="s">
        <v>156</v>
      </c>
      <c r="I5" s="118" t="s">
        <v>157</v>
      </c>
      <c r="J5" s="22" t="s">
        <v>158</v>
      </c>
      <c r="K5" s="99">
        <v>42786</v>
      </c>
    </row>
    <row r="6" spans="1:11" ht="18.75" customHeight="1" x14ac:dyDescent="0.15">
      <c r="A6" s="22">
        <v>2</v>
      </c>
      <c r="B6" s="22" t="s">
        <v>70</v>
      </c>
      <c r="C6" s="22" t="s">
        <v>69</v>
      </c>
      <c r="D6" s="23">
        <v>25752</v>
      </c>
      <c r="E6" s="24">
        <f t="shared" ca="1" si="0"/>
        <v>51</v>
      </c>
      <c r="F6" s="24" t="s">
        <v>159</v>
      </c>
      <c r="G6" s="82" t="s">
        <v>160</v>
      </c>
      <c r="H6" s="1" t="s">
        <v>161</v>
      </c>
      <c r="I6" s="118" t="s">
        <v>162</v>
      </c>
      <c r="J6" s="22" t="s">
        <v>163</v>
      </c>
      <c r="K6" s="99">
        <v>42959</v>
      </c>
    </row>
    <row r="7" spans="1:11" ht="18.75" customHeight="1" x14ac:dyDescent="0.15">
      <c r="A7" s="22">
        <v>3</v>
      </c>
      <c r="B7" s="22" t="s">
        <v>72</v>
      </c>
      <c r="C7" s="47" t="s">
        <v>71</v>
      </c>
      <c r="D7" s="23">
        <v>28115</v>
      </c>
      <c r="E7" s="24">
        <f ca="1">DATEDIF(D7,TODAY(),"Y")</f>
        <v>45</v>
      </c>
      <c r="F7" s="24" t="s">
        <v>164</v>
      </c>
      <c r="G7" s="82" t="s">
        <v>165</v>
      </c>
      <c r="H7" s="1" t="s">
        <v>166</v>
      </c>
      <c r="I7" s="118" t="s">
        <v>167</v>
      </c>
      <c r="J7" s="22" t="s">
        <v>168</v>
      </c>
      <c r="K7" s="99">
        <v>43197</v>
      </c>
    </row>
    <row r="8" spans="1:11" ht="18.75" customHeight="1" x14ac:dyDescent="0.15">
      <c r="A8" s="22">
        <v>4</v>
      </c>
      <c r="B8" s="22" t="s">
        <v>74</v>
      </c>
      <c r="C8" s="22" t="s">
        <v>75</v>
      </c>
      <c r="D8" s="23">
        <v>34571</v>
      </c>
      <c r="E8" s="24">
        <f t="shared" ca="1" si="0"/>
        <v>27</v>
      </c>
      <c r="F8" s="24" t="s">
        <v>169</v>
      </c>
      <c r="G8" s="82" t="s">
        <v>170</v>
      </c>
      <c r="H8" s="1" t="s">
        <v>171</v>
      </c>
      <c r="I8" s="118" t="s">
        <v>172</v>
      </c>
      <c r="J8" s="22" t="s">
        <v>173</v>
      </c>
      <c r="K8" s="99">
        <v>43281</v>
      </c>
    </row>
    <row r="9" spans="1:11" ht="18.75" customHeight="1" x14ac:dyDescent="0.15">
      <c r="A9" s="22">
        <v>5</v>
      </c>
      <c r="B9" s="22" t="s">
        <v>76</v>
      </c>
      <c r="C9" s="22" t="s">
        <v>77</v>
      </c>
      <c r="D9" s="23">
        <v>28263</v>
      </c>
      <c r="E9" s="24">
        <f t="shared" ca="1" si="0"/>
        <v>44</v>
      </c>
      <c r="F9" s="24" t="s">
        <v>174</v>
      </c>
      <c r="G9" s="47" t="s">
        <v>175</v>
      </c>
      <c r="H9" s="22" t="s">
        <v>176</v>
      </c>
      <c r="I9" s="118" t="s">
        <v>177</v>
      </c>
      <c r="J9" s="22" t="s">
        <v>178</v>
      </c>
      <c r="K9" s="99">
        <v>43413</v>
      </c>
    </row>
    <row r="10" spans="1:11" ht="18.75" customHeight="1" x14ac:dyDescent="0.15">
      <c r="A10" s="22">
        <v>6</v>
      </c>
      <c r="B10" s="22" t="s">
        <v>78</v>
      </c>
      <c r="C10" s="22" t="s">
        <v>79</v>
      </c>
      <c r="D10" s="23">
        <v>29899</v>
      </c>
      <c r="E10" s="24">
        <f t="shared" ca="1" si="0"/>
        <v>40</v>
      </c>
      <c r="F10" s="24" t="s">
        <v>179</v>
      </c>
      <c r="G10" s="47" t="s">
        <v>180</v>
      </c>
      <c r="H10" s="22" t="s">
        <v>181</v>
      </c>
      <c r="I10" s="118" t="s">
        <v>182</v>
      </c>
      <c r="J10" s="22" t="s">
        <v>183</v>
      </c>
      <c r="K10" s="99">
        <v>43493</v>
      </c>
    </row>
    <row r="11" spans="1:11" ht="18.75" customHeight="1" x14ac:dyDescent="0.15">
      <c r="A11" s="22">
        <v>7</v>
      </c>
      <c r="B11" s="22" t="s">
        <v>80</v>
      </c>
      <c r="C11" s="22" t="s">
        <v>81</v>
      </c>
      <c r="D11" s="23">
        <v>20901</v>
      </c>
      <c r="E11" s="24">
        <f t="shared" ca="1" si="0"/>
        <v>64</v>
      </c>
      <c r="F11" s="24" t="s">
        <v>184</v>
      </c>
      <c r="G11" s="47" t="s">
        <v>185</v>
      </c>
      <c r="H11" s="22" t="s">
        <v>186</v>
      </c>
      <c r="I11" s="118" t="s">
        <v>187</v>
      </c>
      <c r="J11" s="22" t="s">
        <v>163</v>
      </c>
      <c r="K11" s="99">
        <v>43580</v>
      </c>
    </row>
    <row r="12" spans="1:11" ht="18.75" customHeight="1" x14ac:dyDescent="0.15">
      <c r="A12" s="22">
        <v>8</v>
      </c>
      <c r="B12" s="22" t="s">
        <v>82</v>
      </c>
      <c r="C12" s="22" t="s">
        <v>73</v>
      </c>
      <c r="D12" s="23">
        <v>26146</v>
      </c>
      <c r="E12" s="24">
        <f ca="1">DATEDIF(D12,TODAY(),"Y")</f>
        <v>50</v>
      </c>
      <c r="F12" s="24" t="s">
        <v>188</v>
      </c>
      <c r="G12" s="82" t="s">
        <v>189</v>
      </c>
      <c r="H12" s="1" t="s">
        <v>190</v>
      </c>
      <c r="I12" s="118" t="s">
        <v>191</v>
      </c>
      <c r="J12" s="22" t="s">
        <v>168</v>
      </c>
      <c r="K12" s="99">
        <v>43590</v>
      </c>
    </row>
    <row r="13" spans="1:11" ht="18.75" customHeight="1" x14ac:dyDescent="0.15">
      <c r="A13" s="22">
        <v>9</v>
      </c>
      <c r="B13" s="22" t="s">
        <v>84</v>
      </c>
      <c r="C13" s="22" t="s">
        <v>83</v>
      </c>
      <c r="D13" s="23">
        <v>22037</v>
      </c>
      <c r="E13" s="24">
        <f t="shared" ca="1" si="0"/>
        <v>61</v>
      </c>
      <c r="F13" s="24" t="s">
        <v>192</v>
      </c>
      <c r="G13" s="47" t="s">
        <v>193</v>
      </c>
      <c r="H13" s="22" t="s">
        <v>194</v>
      </c>
      <c r="I13" s="118" t="s">
        <v>195</v>
      </c>
      <c r="J13" s="22" t="s">
        <v>173</v>
      </c>
      <c r="K13" s="99">
        <v>43662</v>
      </c>
    </row>
    <row r="14" spans="1:11" ht="18.75" customHeight="1" x14ac:dyDescent="0.15">
      <c r="A14" s="22">
        <v>10</v>
      </c>
      <c r="B14" s="22" t="s">
        <v>86</v>
      </c>
      <c r="C14" s="22" t="s">
        <v>85</v>
      </c>
      <c r="D14" s="23">
        <v>31568</v>
      </c>
      <c r="E14" s="24">
        <f t="shared" ca="1" si="0"/>
        <v>35</v>
      </c>
      <c r="F14" s="24" t="s">
        <v>196</v>
      </c>
      <c r="G14" s="47" t="s">
        <v>197</v>
      </c>
      <c r="H14" s="22" t="s">
        <v>198</v>
      </c>
      <c r="I14" s="118" t="s">
        <v>199</v>
      </c>
      <c r="J14" s="22" t="s">
        <v>200</v>
      </c>
      <c r="K14" s="99">
        <v>43752</v>
      </c>
    </row>
    <row r="15" spans="1:11" ht="18.75" customHeight="1" x14ac:dyDescent="0.15">
      <c r="A15" s="22">
        <v>11</v>
      </c>
      <c r="B15" s="22" t="s">
        <v>88</v>
      </c>
      <c r="C15" s="22" t="s">
        <v>87</v>
      </c>
      <c r="D15" s="23">
        <v>22800</v>
      </c>
      <c r="E15" s="24">
        <f t="shared" ca="1" si="0"/>
        <v>59</v>
      </c>
      <c r="F15" s="24" t="s">
        <v>201</v>
      </c>
      <c r="G15" s="47" t="s">
        <v>202</v>
      </c>
      <c r="H15" s="22" t="s">
        <v>203</v>
      </c>
      <c r="I15" s="118" t="s">
        <v>204</v>
      </c>
      <c r="J15" s="22" t="s">
        <v>205</v>
      </c>
      <c r="K15" s="99">
        <v>43802</v>
      </c>
    </row>
    <row r="16" spans="1:11" ht="18.75" customHeight="1" x14ac:dyDescent="0.15">
      <c r="A16" s="22">
        <v>12</v>
      </c>
      <c r="B16" s="22" t="s">
        <v>90</v>
      </c>
      <c r="C16" s="22" t="s">
        <v>89</v>
      </c>
      <c r="D16" s="23">
        <v>32617</v>
      </c>
      <c r="E16" s="24">
        <f t="shared" ca="1" si="0"/>
        <v>32</v>
      </c>
      <c r="F16" s="24" t="s">
        <v>206</v>
      </c>
      <c r="G16" s="47" t="s">
        <v>207</v>
      </c>
      <c r="H16" s="22" t="s">
        <v>208</v>
      </c>
      <c r="I16" s="118" t="s">
        <v>209</v>
      </c>
      <c r="J16" s="22" t="s">
        <v>178</v>
      </c>
      <c r="K16" s="99">
        <v>43867</v>
      </c>
    </row>
    <row r="17" spans="1:11" ht="18.75" customHeight="1" x14ac:dyDescent="0.15">
      <c r="A17" s="22">
        <v>13</v>
      </c>
      <c r="B17" s="22" t="s">
        <v>92</v>
      </c>
      <c r="C17" s="22" t="s">
        <v>91</v>
      </c>
      <c r="D17" s="23">
        <v>33479</v>
      </c>
      <c r="E17" s="24">
        <f t="shared" ca="1" si="0"/>
        <v>30</v>
      </c>
      <c r="F17" s="24" t="s">
        <v>210</v>
      </c>
      <c r="G17" s="47" t="s">
        <v>211</v>
      </c>
      <c r="H17" s="22" t="s">
        <v>212</v>
      </c>
      <c r="I17" s="118" t="s">
        <v>213</v>
      </c>
      <c r="J17" s="22" t="s">
        <v>214</v>
      </c>
      <c r="K17" s="99">
        <v>43913</v>
      </c>
    </row>
    <row r="18" spans="1:11" ht="18.75" customHeight="1" x14ac:dyDescent="0.15">
      <c r="A18" s="22">
        <v>14</v>
      </c>
      <c r="B18" s="22" t="s">
        <v>94</v>
      </c>
      <c r="C18" s="22" t="s">
        <v>93</v>
      </c>
      <c r="D18" s="23">
        <v>22737</v>
      </c>
      <c r="E18" s="24">
        <f t="shared" ca="1" si="0"/>
        <v>59</v>
      </c>
      <c r="F18" s="24" t="s">
        <v>215</v>
      </c>
      <c r="G18" s="47" t="s">
        <v>216</v>
      </c>
      <c r="H18" s="22" t="s">
        <v>217</v>
      </c>
      <c r="I18" s="118" t="s">
        <v>218</v>
      </c>
      <c r="J18" s="22" t="s">
        <v>163</v>
      </c>
      <c r="K18" s="99">
        <v>43958</v>
      </c>
    </row>
    <row r="19" spans="1:11" ht="18.75" customHeight="1" x14ac:dyDescent="0.15">
      <c r="A19" s="22">
        <v>15</v>
      </c>
      <c r="B19" s="22" t="s">
        <v>96</v>
      </c>
      <c r="C19" s="22" t="s">
        <v>95</v>
      </c>
      <c r="D19" s="23">
        <v>34979</v>
      </c>
      <c r="E19" s="24">
        <f t="shared" ca="1" si="0"/>
        <v>26</v>
      </c>
      <c r="F19" s="24" t="s">
        <v>206</v>
      </c>
      <c r="G19" s="47" t="s">
        <v>207</v>
      </c>
      <c r="H19" s="22" t="s">
        <v>208</v>
      </c>
      <c r="I19" s="118" t="s">
        <v>219</v>
      </c>
      <c r="J19" s="22" t="s">
        <v>205</v>
      </c>
      <c r="K19" s="99">
        <v>44013</v>
      </c>
    </row>
    <row r="20" spans="1:11" ht="18.75" customHeight="1" x14ac:dyDescent="0.15">
      <c r="A20" s="22">
        <v>16</v>
      </c>
      <c r="B20" s="22" t="s">
        <v>220</v>
      </c>
      <c r="C20" s="22" t="s">
        <v>97</v>
      </c>
      <c r="D20" s="23">
        <v>28989</v>
      </c>
      <c r="E20" s="24">
        <f t="shared" ca="1" si="0"/>
        <v>42</v>
      </c>
      <c r="F20" s="24" t="s">
        <v>221</v>
      </c>
      <c r="G20" s="47" t="s">
        <v>222</v>
      </c>
      <c r="H20" s="22" t="s">
        <v>223</v>
      </c>
      <c r="I20" s="118" t="s">
        <v>224</v>
      </c>
      <c r="J20" s="22" t="s">
        <v>225</v>
      </c>
      <c r="K20" s="99">
        <v>44184</v>
      </c>
    </row>
    <row r="21" spans="1:11" ht="18.75" customHeight="1" x14ac:dyDescent="0.15">
      <c r="A21" s="22">
        <v>17</v>
      </c>
      <c r="B21" s="22" t="s">
        <v>99</v>
      </c>
      <c r="C21" s="1" t="s">
        <v>98</v>
      </c>
      <c r="D21" s="48">
        <v>31640</v>
      </c>
      <c r="E21" s="24">
        <f t="shared" ca="1" si="0"/>
        <v>35</v>
      </c>
      <c r="F21" s="24" t="s">
        <v>226</v>
      </c>
      <c r="G21" s="82" t="s">
        <v>227</v>
      </c>
      <c r="H21" s="1" t="s">
        <v>228</v>
      </c>
      <c r="I21" s="118" t="s">
        <v>229</v>
      </c>
      <c r="J21" s="22" t="s">
        <v>230</v>
      </c>
      <c r="K21" s="99">
        <v>44206</v>
      </c>
    </row>
    <row r="22" spans="1:11" ht="18.75" customHeight="1" x14ac:dyDescent="0.15">
      <c r="A22" s="22">
        <v>18</v>
      </c>
      <c r="B22" s="22" t="s">
        <v>101</v>
      </c>
      <c r="C22" s="1" t="s">
        <v>100</v>
      </c>
      <c r="D22" s="48">
        <v>27232</v>
      </c>
      <c r="E22" s="24">
        <f t="shared" ca="1" si="0"/>
        <v>47</v>
      </c>
      <c r="F22" s="24" t="s">
        <v>231</v>
      </c>
      <c r="G22" s="82" t="s">
        <v>232</v>
      </c>
      <c r="H22" s="1" t="s">
        <v>233</v>
      </c>
      <c r="I22" s="118" t="s">
        <v>234</v>
      </c>
      <c r="J22" s="22" t="s">
        <v>178</v>
      </c>
      <c r="K22" s="99">
        <v>44230</v>
      </c>
    </row>
    <row r="23" spans="1:11" ht="18.75" customHeight="1" x14ac:dyDescent="0.15">
      <c r="A23" s="22">
        <v>19</v>
      </c>
      <c r="B23" s="22" t="s">
        <v>102</v>
      </c>
      <c r="C23" s="1" t="s">
        <v>87</v>
      </c>
      <c r="D23" s="48">
        <v>20601</v>
      </c>
      <c r="E23" s="24">
        <f t="shared" ca="1" si="0"/>
        <v>65</v>
      </c>
      <c r="F23" s="24" t="s">
        <v>235</v>
      </c>
      <c r="G23" s="82" t="s">
        <v>236</v>
      </c>
      <c r="H23" s="1" t="s">
        <v>194</v>
      </c>
      <c r="I23" s="118" t="s">
        <v>237</v>
      </c>
      <c r="J23" s="22" t="s">
        <v>214</v>
      </c>
      <c r="K23" s="99">
        <v>44312</v>
      </c>
    </row>
    <row r="24" spans="1:11" ht="18.75" customHeight="1" x14ac:dyDescent="0.15">
      <c r="A24" s="22">
        <v>20</v>
      </c>
      <c r="B24" s="22" t="s">
        <v>104</v>
      </c>
      <c r="C24" s="1" t="s">
        <v>103</v>
      </c>
      <c r="D24" s="48">
        <v>32961</v>
      </c>
      <c r="E24" s="24">
        <f t="shared" ca="1" si="0"/>
        <v>31</v>
      </c>
      <c r="F24" s="24" t="s">
        <v>238</v>
      </c>
      <c r="G24" s="82" t="s">
        <v>239</v>
      </c>
      <c r="H24" s="1" t="s">
        <v>240</v>
      </c>
      <c r="I24" s="118" t="s">
        <v>241</v>
      </c>
      <c r="J24" s="22" t="s">
        <v>163</v>
      </c>
      <c r="K24" s="99">
        <v>44355</v>
      </c>
    </row>
    <row r="25" spans="1:11" ht="18.75" customHeight="1" x14ac:dyDescent="0.15">
      <c r="A25" s="22">
        <v>21</v>
      </c>
      <c r="B25" s="22" t="s">
        <v>106</v>
      </c>
      <c r="C25" s="1" t="s">
        <v>105</v>
      </c>
      <c r="D25" s="48">
        <v>31008</v>
      </c>
      <c r="E25" s="24">
        <f t="shared" ca="1" si="0"/>
        <v>37</v>
      </c>
      <c r="F25" s="24" t="s">
        <v>242</v>
      </c>
      <c r="G25" s="82" t="s">
        <v>243</v>
      </c>
      <c r="H25" s="1" t="s">
        <v>244</v>
      </c>
      <c r="I25" s="118" t="s">
        <v>245</v>
      </c>
      <c r="J25" s="22" t="s">
        <v>230</v>
      </c>
      <c r="K25" s="100">
        <v>44422</v>
      </c>
    </row>
  </sheetData>
  <mergeCells count="1">
    <mergeCell ref="A1:A2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5"/>
  <sheetViews>
    <sheetView workbookViewId="0">
      <selection activeCell="C2" sqref="C2"/>
    </sheetView>
  </sheetViews>
  <sheetFormatPr defaultRowHeight="18.75" x14ac:dyDescent="0.15"/>
  <cols>
    <col min="1" max="1" width="11.375" style="2" customWidth="1"/>
    <col min="2" max="2" width="13.875" style="2" customWidth="1"/>
    <col min="3" max="3" width="11.25" style="2" customWidth="1"/>
    <col min="4" max="4" width="10.5" style="2" customWidth="1"/>
    <col min="5" max="5" width="6.75" style="2" customWidth="1"/>
    <col min="6" max="16384" width="9" style="2"/>
  </cols>
  <sheetData>
    <row r="1" spans="1:6" ht="17.25" customHeight="1" x14ac:dyDescent="0.15">
      <c r="A1" s="25" t="s">
        <v>113</v>
      </c>
      <c r="B1" s="25" t="s">
        <v>108</v>
      </c>
      <c r="C1" s="25" t="s">
        <v>117</v>
      </c>
    </row>
    <row r="2" spans="1:6" ht="24.75" customHeight="1" x14ac:dyDescent="0.15">
      <c r="A2" s="52" t="s">
        <v>116</v>
      </c>
      <c r="B2" s="52" t="s">
        <v>119</v>
      </c>
      <c r="C2" s="72">
        <f>INDEX(B6:C10,3,2)</f>
        <v>166350</v>
      </c>
    </row>
    <row r="3" spans="1:6" ht="19.5" customHeight="1" x14ac:dyDescent="0.15"/>
    <row r="4" spans="1:6" x14ac:dyDescent="0.35">
      <c r="A4" s="27" t="s">
        <v>114</v>
      </c>
      <c r="D4" s="58"/>
      <c r="F4" s="11"/>
    </row>
    <row r="5" spans="1:6" x14ac:dyDescent="0.15">
      <c r="A5" s="60" t="s">
        <v>108</v>
      </c>
      <c r="B5" s="6" t="s">
        <v>55</v>
      </c>
      <c r="C5" s="30" t="s">
        <v>42</v>
      </c>
      <c r="D5" s="31" t="s">
        <v>115</v>
      </c>
    </row>
    <row r="6" spans="1:6" x14ac:dyDescent="0.15">
      <c r="A6" s="61" t="s">
        <v>109</v>
      </c>
      <c r="B6" s="59">
        <v>58500</v>
      </c>
      <c r="C6" s="66">
        <v>142800</v>
      </c>
      <c r="D6" s="69">
        <f t="shared" ref="D6:D11" si="0">SUM(B6:C6)</f>
        <v>201300</v>
      </c>
    </row>
    <row r="7" spans="1:6" x14ac:dyDescent="0.15">
      <c r="A7" s="61" t="s">
        <v>110</v>
      </c>
      <c r="B7" s="59">
        <v>173300</v>
      </c>
      <c r="C7" s="66">
        <v>59000</v>
      </c>
      <c r="D7" s="69">
        <f t="shared" si="0"/>
        <v>232300</v>
      </c>
    </row>
    <row r="8" spans="1:6" x14ac:dyDescent="0.15">
      <c r="A8" s="61" t="s">
        <v>118</v>
      </c>
      <c r="B8" s="59">
        <v>43000</v>
      </c>
      <c r="C8" s="66">
        <v>166350</v>
      </c>
      <c r="D8" s="69">
        <f t="shared" si="0"/>
        <v>209350</v>
      </c>
    </row>
    <row r="9" spans="1:6" x14ac:dyDescent="0.15">
      <c r="A9" s="61" t="s">
        <v>111</v>
      </c>
      <c r="B9" s="59">
        <v>71950</v>
      </c>
      <c r="C9" s="66">
        <v>59600</v>
      </c>
      <c r="D9" s="69">
        <f t="shared" si="0"/>
        <v>131550</v>
      </c>
    </row>
    <row r="10" spans="1:6" ht="19.5" thickBot="1" x14ac:dyDescent="0.2">
      <c r="A10" s="64" t="s">
        <v>112</v>
      </c>
      <c r="B10" s="65">
        <v>7500</v>
      </c>
      <c r="C10" s="67">
        <v>109500</v>
      </c>
      <c r="D10" s="70">
        <f t="shared" si="0"/>
        <v>117000</v>
      </c>
    </row>
    <row r="11" spans="1:6" ht="19.5" thickTop="1" x14ac:dyDescent="0.15">
      <c r="A11" s="62" t="s">
        <v>115</v>
      </c>
      <c r="B11" s="63">
        <f>SUM(B6:B10)</f>
        <v>354250</v>
      </c>
      <c r="C11" s="68">
        <f>SUM(C6:C10)</f>
        <v>537250</v>
      </c>
      <c r="D11" s="71">
        <f t="shared" si="0"/>
        <v>891500</v>
      </c>
    </row>
    <row r="13" spans="1:6" x14ac:dyDescent="0.15">
      <c r="A13" s="3"/>
    </row>
    <row r="15" spans="1:6" x14ac:dyDescent="0.15">
      <c r="A15" s="29"/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5"/>
  <sheetViews>
    <sheetView workbookViewId="0">
      <selection activeCell="C2" sqref="C2"/>
    </sheetView>
  </sheetViews>
  <sheetFormatPr defaultRowHeight="18.75" x14ac:dyDescent="0.15"/>
  <cols>
    <col min="1" max="2" width="13.875" style="2" customWidth="1"/>
    <col min="3" max="3" width="11.25" style="2" customWidth="1"/>
    <col min="4" max="4" width="10.5" style="2" customWidth="1"/>
    <col min="5" max="5" width="6.75" style="2" customWidth="1"/>
    <col min="6" max="16384" width="9" style="2"/>
  </cols>
  <sheetData>
    <row r="1" spans="1:6" ht="17.25" customHeight="1" x14ac:dyDescent="0.15">
      <c r="A1" s="53" t="s">
        <v>113</v>
      </c>
      <c r="B1" s="53" t="s">
        <v>108</v>
      </c>
      <c r="C1" s="53" t="s">
        <v>117</v>
      </c>
    </row>
    <row r="2" spans="1:6" ht="24.75" customHeight="1" x14ac:dyDescent="0.15">
      <c r="A2" s="52" t="s">
        <v>55</v>
      </c>
      <c r="B2" s="52" t="s">
        <v>110</v>
      </c>
      <c r="C2" s="72">
        <f>INDEX(B6:C10,MATCH(B2,A6:A10,0),MATCH(A2,B5:C5,0))</f>
        <v>173300</v>
      </c>
    </row>
    <row r="3" spans="1:6" ht="19.5" customHeight="1" x14ac:dyDescent="0.15"/>
    <row r="4" spans="1:6" x14ac:dyDescent="0.35">
      <c r="A4" s="27" t="s">
        <v>114</v>
      </c>
      <c r="D4" s="58"/>
      <c r="F4" s="11"/>
    </row>
    <row r="5" spans="1:6" x14ac:dyDescent="0.15">
      <c r="A5" s="60" t="s">
        <v>108</v>
      </c>
      <c r="B5" s="6" t="s">
        <v>55</v>
      </c>
      <c r="C5" s="30" t="s">
        <v>42</v>
      </c>
      <c r="D5" s="31" t="s">
        <v>115</v>
      </c>
    </row>
    <row r="6" spans="1:6" x14ac:dyDescent="0.15">
      <c r="A6" s="61" t="s">
        <v>109</v>
      </c>
      <c r="B6" s="59">
        <v>58500</v>
      </c>
      <c r="C6" s="66">
        <v>142800</v>
      </c>
      <c r="D6" s="69">
        <f t="shared" ref="D6:D11" si="0">SUM(B6:C6)</f>
        <v>201300</v>
      </c>
    </row>
    <row r="7" spans="1:6" x14ac:dyDescent="0.15">
      <c r="A7" s="61" t="s">
        <v>110</v>
      </c>
      <c r="B7" s="59">
        <v>173300</v>
      </c>
      <c r="C7" s="66">
        <v>59000</v>
      </c>
      <c r="D7" s="69">
        <f t="shared" si="0"/>
        <v>232300</v>
      </c>
    </row>
    <row r="8" spans="1:6" x14ac:dyDescent="0.15">
      <c r="A8" s="61" t="s">
        <v>118</v>
      </c>
      <c r="B8" s="59">
        <v>43000</v>
      </c>
      <c r="C8" s="66">
        <v>166350</v>
      </c>
      <c r="D8" s="69">
        <f t="shared" si="0"/>
        <v>209350</v>
      </c>
    </row>
    <row r="9" spans="1:6" x14ac:dyDescent="0.15">
      <c r="A9" s="61" t="s">
        <v>111</v>
      </c>
      <c r="B9" s="59">
        <v>71950</v>
      </c>
      <c r="C9" s="66">
        <v>59600</v>
      </c>
      <c r="D9" s="69">
        <f t="shared" si="0"/>
        <v>131550</v>
      </c>
    </row>
    <row r="10" spans="1:6" ht="19.5" thickBot="1" x14ac:dyDescent="0.2">
      <c r="A10" s="64" t="s">
        <v>112</v>
      </c>
      <c r="B10" s="65">
        <v>7500</v>
      </c>
      <c r="C10" s="67">
        <v>109500</v>
      </c>
      <c r="D10" s="70">
        <f t="shared" si="0"/>
        <v>117000</v>
      </c>
    </row>
    <row r="11" spans="1:6" ht="19.5" thickTop="1" x14ac:dyDescent="0.15">
      <c r="A11" s="62" t="s">
        <v>115</v>
      </c>
      <c r="B11" s="63">
        <f>SUM(B6:B10)</f>
        <v>354250</v>
      </c>
      <c r="C11" s="68">
        <f>SUM(C6:C10)</f>
        <v>537250</v>
      </c>
      <c r="D11" s="71">
        <f t="shared" si="0"/>
        <v>891500</v>
      </c>
    </row>
    <row r="13" spans="1:6" x14ac:dyDescent="0.15">
      <c r="A13" s="3"/>
    </row>
    <row r="15" spans="1:6" x14ac:dyDescent="0.15">
      <c r="A15" s="29"/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5"/>
  <sheetViews>
    <sheetView workbookViewId="0">
      <selection activeCell="C2" sqref="C2"/>
    </sheetView>
  </sheetViews>
  <sheetFormatPr defaultRowHeight="13.5" x14ac:dyDescent="0.15"/>
  <cols>
    <col min="1" max="1" width="4.75" customWidth="1"/>
    <col min="2" max="2" width="14.375" customWidth="1"/>
    <col min="3" max="3" width="11.875" customWidth="1"/>
    <col min="4" max="4" width="10.875" customWidth="1"/>
    <col min="5" max="5" width="6.25" customWidth="1"/>
    <col min="6" max="6" width="10" hidden="1" customWidth="1"/>
    <col min="7" max="7" width="30.25" hidden="1" customWidth="1"/>
    <col min="8" max="8" width="14" customWidth="1"/>
    <col min="9" max="9" width="13.125" customWidth="1"/>
    <col min="10" max="10" width="11" customWidth="1"/>
    <col min="11" max="11" width="12.125" style="19" customWidth="1"/>
  </cols>
  <sheetData>
    <row r="1" spans="1:11" ht="18.75" customHeight="1" x14ac:dyDescent="0.15">
      <c r="A1" s="133" t="s">
        <v>107</v>
      </c>
      <c r="B1" s="93" t="s">
        <v>33</v>
      </c>
      <c r="C1" s="93" t="s">
        <v>17</v>
      </c>
    </row>
    <row r="2" spans="1:11" ht="18.75" customHeight="1" x14ac:dyDescent="0.15">
      <c r="A2" s="133"/>
      <c r="B2" s="22" t="s">
        <v>313</v>
      </c>
      <c r="C2" s="94" t="str">
        <f>INDEX(C5:C25,MATCH(B2,H5:H25,0))</f>
        <v>久米佑一朗</v>
      </c>
    </row>
    <row r="3" spans="1:11" ht="18.75" customHeight="1" x14ac:dyDescent="0.15"/>
    <row r="4" spans="1:11" ht="18.75" customHeight="1" x14ac:dyDescent="0.15">
      <c r="A4" s="37" t="s">
        <v>66</v>
      </c>
      <c r="B4" s="37" t="s">
        <v>149</v>
      </c>
      <c r="C4" s="93" t="s">
        <v>17</v>
      </c>
      <c r="D4" s="93" t="s">
        <v>18</v>
      </c>
      <c r="E4" s="93" t="s">
        <v>19</v>
      </c>
      <c r="F4" s="114" t="s">
        <v>150</v>
      </c>
      <c r="G4" s="37" t="s">
        <v>20</v>
      </c>
      <c r="H4" s="93" t="s">
        <v>33</v>
      </c>
      <c r="I4" s="93" t="s">
        <v>151</v>
      </c>
      <c r="J4" s="93" t="s">
        <v>152</v>
      </c>
      <c r="K4" s="36" t="s">
        <v>67</v>
      </c>
    </row>
    <row r="5" spans="1:11" ht="18.75" customHeight="1" x14ac:dyDescent="0.15">
      <c r="A5" s="22">
        <v>1</v>
      </c>
      <c r="B5" s="22" t="s">
        <v>153</v>
      </c>
      <c r="C5" s="22" t="s">
        <v>68</v>
      </c>
      <c r="D5" s="23">
        <v>24833</v>
      </c>
      <c r="E5" s="24">
        <f t="shared" ref="E5:E25" ca="1" si="0">DATEDIF(D5,TODAY(),"Y")</f>
        <v>53</v>
      </c>
      <c r="F5" s="24" t="s">
        <v>154</v>
      </c>
      <c r="G5" s="82" t="s">
        <v>155</v>
      </c>
      <c r="H5" s="1" t="s">
        <v>156</v>
      </c>
      <c r="I5" s="92" t="s">
        <v>157</v>
      </c>
      <c r="J5" s="22" t="s">
        <v>158</v>
      </c>
      <c r="K5" s="99">
        <v>42786</v>
      </c>
    </row>
    <row r="6" spans="1:11" ht="18.75" customHeight="1" x14ac:dyDescent="0.15">
      <c r="A6" s="22">
        <v>2</v>
      </c>
      <c r="B6" s="22" t="s">
        <v>70</v>
      </c>
      <c r="C6" s="22" t="s">
        <v>69</v>
      </c>
      <c r="D6" s="23">
        <v>25752</v>
      </c>
      <c r="E6" s="24">
        <f t="shared" ca="1" si="0"/>
        <v>51</v>
      </c>
      <c r="F6" s="24" t="s">
        <v>159</v>
      </c>
      <c r="G6" s="82" t="s">
        <v>160</v>
      </c>
      <c r="H6" s="1" t="s">
        <v>161</v>
      </c>
      <c r="I6" s="92" t="s">
        <v>162</v>
      </c>
      <c r="J6" s="22" t="s">
        <v>163</v>
      </c>
      <c r="K6" s="99">
        <v>42959</v>
      </c>
    </row>
    <row r="7" spans="1:11" ht="18.75" customHeight="1" x14ac:dyDescent="0.15">
      <c r="A7" s="22">
        <v>3</v>
      </c>
      <c r="B7" s="22" t="s">
        <v>72</v>
      </c>
      <c r="C7" s="47" t="s">
        <v>71</v>
      </c>
      <c r="D7" s="23">
        <v>28115</v>
      </c>
      <c r="E7" s="24">
        <f ca="1">DATEDIF(D7,TODAY(),"Y")</f>
        <v>45</v>
      </c>
      <c r="F7" s="24" t="s">
        <v>164</v>
      </c>
      <c r="G7" s="82" t="s">
        <v>165</v>
      </c>
      <c r="H7" s="1" t="s">
        <v>166</v>
      </c>
      <c r="I7" s="92" t="s">
        <v>167</v>
      </c>
      <c r="J7" s="22" t="s">
        <v>168</v>
      </c>
      <c r="K7" s="99">
        <v>43197</v>
      </c>
    </row>
    <row r="8" spans="1:11" ht="18.75" customHeight="1" x14ac:dyDescent="0.15">
      <c r="A8" s="22">
        <v>4</v>
      </c>
      <c r="B8" s="22" t="s">
        <v>74</v>
      </c>
      <c r="C8" s="22" t="s">
        <v>75</v>
      </c>
      <c r="D8" s="23">
        <v>34571</v>
      </c>
      <c r="E8" s="24">
        <f t="shared" ca="1" si="0"/>
        <v>27</v>
      </c>
      <c r="F8" s="24" t="s">
        <v>169</v>
      </c>
      <c r="G8" s="82" t="s">
        <v>170</v>
      </c>
      <c r="H8" s="1" t="s">
        <v>171</v>
      </c>
      <c r="I8" s="92" t="s">
        <v>172</v>
      </c>
      <c r="J8" s="22" t="s">
        <v>173</v>
      </c>
      <c r="K8" s="99">
        <v>43281</v>
      </c>
    </row>
    <row r="9" spans="1:11" ht="18.75" customHeight="1" x14ac:dyDescent="0.15">
      <c r="A9" s="22">
        <v>5</v>
      </c>
      <c r="B9" s="22" t="s">
        <v>76</v>
      </c>
      <c r="C9" s="22" t="s">
        <v>77</v>
      </c>
      <c r="D9" s="23">
        <v>28263</v>
      </c>
      <c r="E9" s="24">
        <f t="shared" ca="1" si="0"/>
        <v>44</v>
      </c>
      <c r="F9" s="24" t="s">
        <v>174</v>
      </c>
      <c r="G9" s="47" t="s">
        <v>175</v>
      </c>
      <c r="H9" s="22" t="s">
        <v>176</v>
      </c>
      <c r="I9" s="92" t="s">
        <v>177</v>
      </c>
      <c r="J9" s="22" t="s">
        <v>178</v>
      </c>
      <c r="K9" s="99">
        <v>43413</v>
      </c>
    </row>
    <row r="10" spans="1:11" ht="18.75" customHeight="1" x14ac:dyDescent="0.15">
      <c r="A10" s="22">
        <v>6</v>
      </c>
      <c r="B10" s="22" t="s">
        <v>78</v>
      </c>
      <c r="C10" s="22" t="s">
        <v>79</v>
      </c>
      <c r="D10" s="23">
        <v>29899</v>
      </c>
      <c r="E10" s="24">
        <f t="shared" ca="1" si="0"/>
        <v>40</v>
      </c>
      <c r="F10" s="24" t="s">
        <v>179</v>
      </c>
      <c r="G10" s="47" t="s">
        <v>180</v>
      </c>
      <c r="H10" s="22" t="s">
        <v>181</v>
      </c>
      <c r="I10" s="92" t="s">
        <v>182</v>
      </c>
      <c r="J10" s="22" t="s">
        <v>183</v>
      </c>
      <c r="K10" s="99">
        <v>43493</v>
      </c>
    </row>
    <row r="11" spans="1:11" ht="18.75" customHeight="1" x14ac:dyDescent="0.15">
      <c r="A11" s="22">
        <v>7</v>
      </c>
      <c r="B11" s="22" t="s">
        <v>80</v>
      </c>
      <c r="C11" s="22" t="s">
        <v>81</v>
      </c>
      <c r="D11" s="23">
        <v>20901</v>
      </c>
      <c r="E11" s="24">
        <f t="shared" ca="1" si="0"/>
        <v>64</v>
      </c>
      <c r="F11" s="24" t="s">
        <v>184</v>
      </c>
      <c r="G11" s="47" t="s">
        <v>185</v>
      </c>
      <c r="H11" s="22" t="s">
        <v>186</v>
      </c>
      <c r="I11" s="92" t="s">
        <v>187</v>
      </c>
      <c r="J11" s="22" t="s">
        <v>163</v>
      </c>
      <c r="K11" s="99">
        <v>43580</v>
      </c>
    </row>
    <row r="12" spans="1:11" ht="18.75" customHeight="1" x14ac:dyDescent="0.15">
      <c r="A12" s="22">
        <v>8</v>
      </c>
      <c r="B12" s="22" t="s">
        <v>82</v>
      </c>
      <c r="C12" s="22" t="s">
        <v>73</v>
      </c>
      <c r="D12" s="23">
        <v>26146</v>
      </c>
      <c r="E12" s="24">
        <f ca="1">DATEDIF(D12,TODAY(),"Y")</f>
        <v>50</v>
      </c>
      <c r="F12" s="24" t="s">
        <v>188</v>
      </c>
      <c r="G12" s="82" t="s">
        <v>189</v>
      </c>
      <c r="H12" s="1" t="s">
        <v>190</v>
      </c>
      <c r="I12" s="92" t="s">
        <v>191</v>
      </c>
      <c r="J12" s="22" t="s">
        <v>168</v>
      </c>
      <c r="K12" s="99">
        <v>43590</v>
      </c>
    </row>
    <row r="13" spans="1:11" ht="18.75" customHeight="1" x14ac:dyDescent="0.15">
      <c r="A13" s="22">
        <v>9</v>
      </c>
      <c r="B13" s="22" t="s">
        <v>84</v>
      </c>
      <c r="C13" s="22" t="s">
        <v>83</v>
      </c>
      <c r="D13" s="23">
        <v>22037</v>
      </c>
      <c r="E13" s="24">
        <f t="shared" ca="1" si="0"/>
        <v>61</v>
      </c>
      <c r="F13" s="24" t="s">
        <v>192</v>
      </c>
      <c r="G13" s="47" t="s">
        <v>193</v>
      </c>
      <c r="H13" s="22" t="s">
        <v>194</v>
      </c>
      <c r="I13" s="92" t="s">
        <v>195</v>
      </c>
      <c r="J13" s="22" t="s">
        <v>173</v>
      </c>
      <c r="K13" s="99">
        <v>43662</v>
      </c>
    </row>
    <row r="14" spans="1:11" ht="18.75" customHeight="1" x14ac:dyDescent="0.15">
      <c r="A14" s="22">
        <v>10</v>
      </c>
      <c r="B14" s="22" t="s">
        <v>86</v>
      </c>
      <c r="C14" s="22" t="s">
        <v>85</v>
      </c>
      <c r="D14" s="23">
        <v>31568</v>
      </c>
      <c r="E14" s="24">
        <f t="shared" ca="1" si="0"/>
        <v>35</v>
      </c>
      <c r="F14" s="24" t="s">
        <v>196</v>
      </c>
      <c r="G14" s="47" t="s">
        <v>197</v>
      </c>
      <c r="H14" s="22" t="s">
        <v>198</v>
      </c>
      <c r="I14" s="92" t="s">
        <v>199</v>
      </c>
      <c r="J14" s="22" t="s">
        <v>200</v>
      </c>
      <c r="K14" s="99">
        <v>43752</v>
      </c>
    </row>
    <row r="15" spans="1:11" ht="18.75" customHeight="1" x14ac:dyDescent="0.15">
      <c r="A15" s="22">
        <v>11</v>
      </c>
      <c r="B15" s="22" t="s">
        <v>88</v>
      </c>
      <c r="C15" s="22" t="s">
        <v>87</v>
      </c>
      <c r="D15" s="23">
        <v>22800</v>
      </c>
      <c r="E15" s="24">
        <f t="shared" ca="1" si="0"/>
        <v>59</v>
      </c>
      <c r="F15" s="24" t="s">
        <v>201</v>
      </c>
      <c r="G15" s="47" t="s">
        <v>202</v>
      </c>
      <c r="H15" s="22" t="s">
        <v>203</v>
      </c>
      <c r="I15" s="92" t="s">
        <v>204</v>
      </c>
      <c r="J15" s="22" t="s">
        <v>205</v>
      </c>
      <c r="K15" s="99">
        <v>43802</v>
      </c>
    </row>
    <row r="16" spans="1:11" ht="18.75" customHeight="1" x14ac:dyDescent="0.15">
      <c r="A16" s="22">
        <v>12</v>
      </c>
      <c r="B16" s="22" t="s">
        <v>90</v>
      </c>
      <c r="C16" s="22" t="s">
        <v>89</v>
      </c>
      <c r="D16" s="23">
        <v>32617</v>
      </c>
      <c r="E16" s="24">
        <f t="shared" ca="1" si="0"/>
        <v>32</v>
      </c>
      <c r="F16" s="24" t="s">
        <v>206</v>
      </c>
      <c r="G16" s="47" t="s">
        <v>207</v>
      </c>
      <c r="H16" s="22" t="s">
        <v>208</v>
      </c>
      <c r="I16" s="92" t="s">
        <v>209</v>
      </c>
      <c r="J16" s="22" t="s">
        <v>178</v>
      </c>
      <c r="K16" s="99">
        <v>43867</v>
      </c>
    </row>
    <row r="17" spans="1:11" ht="18.75" customHeight="1" x14ac:dyDescent="0.15">
      <c r="A17" s="22">
        <v>13</v>
      </c>
      <c r="B17" s="22" t="s">
        <v>92</v>
      </c>
      <c r="C17" s="22" t="s">
        <v>91</v>
      </c>
      <c r="D17" s="23">
        <v>33479</v>
      </c>
      <c r="E17" s="24">
        <f t="shared" ca="1" si="0"/>
        <v>30</v>
      </c>
      <c r="F17" s="24" t="s">
        <v>210</v>
      </c>
      <c r="G17" s="47" t="s">
        <v>211</v>
      </c>
      <c r="H17" s="22" t="s">
        <v>212</v>
      </c>
      <c r="I17" s="92" t="s">
        <v>213</v>
      </c>
      <c r="J17" s="22" t="s">
        <v>214</v>
      </c>
      <c r="K17" s="99">
        <v>43913</v>
      </c>
    </row>
    <row r="18" spans="1:11" ht="18.75" customHeight="1" x14ac:dyDescent="0.15">
      <c r="A18" s="22">
        <v>14</v>
      </c>
      <c r="B18" s="22" t="s">
        <v>94</v>
      </c>
      <c r="C18" s="22" t="s">
        <v>93</v>
      </c>
      <c r="D18" s="23">
        <v>22737</v>
      </c>
      <c r="E18" s="24">
        <f t="shared" ca="1" si="0"/>
        <v>59</v>
      </c>
      <c r="F18" s="24" t="s">
        <v>215</v>
      </c>
      <c r="G18" s="47" t="s">
        <v>216</v>
      </c>
      <c r="H18" s="22" t="s">
        <v>217</v>
      </c>
      <c r="I18" s="92" t="s">
        <v>218</v>
      </c>
      <c r="J18" s="22" t="s">
        <v>163</v>
      </c>
      <c r="K18" s="99">
        <v>43958</v>
      </c>
    </row>
    <row r="19" spans="1:11" ht="18.75" customHeight="1" x14ac:dyDescent="0.15">
      <c r="A19" s="22">
        <v>15</v>
      </c>
      <c r="B19" s="22" t="s">
        <v>96</v>
      </c>
      <c r="C19" s="22" t="s">
        <v>95</v>
      </c>
      <c r="D19" s="23">
        <v>34979</v>
      </c>
      <c r="E19" s="24">
        <f t="shared" ca="1" si="0"/>
        <v>26</v>
      </c>
      <c r="F19" s="24" t="s">
        <v>206</v>
      </c>
      <c r="G19" s="47" t="s">
        <v>207</v>
      </c>
      <c r="H19" s="22" t="s">
        <v>208</v>
      </c>
      <c r="I19" s="92" t="s">
        <v>219</v>
      </c>
      <c r="J19" s="22" t="s">
        <v>205</v>
      </c>
      <c r="K19" s="99">
        <v>44013</v>
      </c>
    </row>
    <row r="20" spans="1:11" ht="18.75" customHeight="1" x14ac:dyDescent="0.15">
      <c r="A20" s="22">
        <v>16</v>
      </c>
      <c r="B20" s="22" t="s">
        <v>220</v>
      </c>
      <c r="C20" s="22" t="s">
        <v>97</v>
      </c>
      <c r="D20" s="23">
        <v>28989</v>
      </c>
      <c r="E20" s="24">
        <f t="shared" ca="1" si="0"/>
        <v>42</v>
      </c>
      <c r="F20" s="24" t="s">
        <v>221</v>
      </c>
      <c r="G20" s="47" t="s">
        <v>222</v>
      </c>
      <c r="H20" s="22" t="s">
        <v>223</v>
      </c>
      <c r="I20" s="92" t="s">
        <v>224</v>
      </c>
      <c r="J20" s="22" t="s">
        <v>225</v>
      </c>
      <c r="K20" s="99">
        <v>44184</v>
      </c>
    </row>
    <row r="21" spans="1:11" ht="18.75" customHeight="1" x14ac:dyDescent="0.15">
      <c r="A21" s="22">
        <v>17</v>
      </c>
      <c r="B21" s="22" t="s">
        <v>99</v>
      </c>
      <c r="C21" s="1" t="s">
        <v>98</v>
      </c>
      <c r="D21" s="48">
        <v>31640</v>
      </c>
      <c r="E21" s="24">
        <f t="shared" ca="1" si="0"/>
        <v>35</v>
      </c>
      <c r="F21" s="24" t="s">
        <v>226</v>
      </c>
      <c r="G21" s="82" t="s">
        <v>227</v>
      </c>
      <c r="H21" s="1" t="s">
        <v>228</v>
      </c>
      <c r="I21" s="92" t="s">
        <v>229</v>
      </c>
      <c r="J21" s="22" t="s">
        <v>230</v>
      </c>
      <c r="K21" s="99">
        <v>44206</v>
      </c>
    </row>
    <row r="22" spans="1:11" ht="18.75" customHeight="1" x14ac:dyDescent="0.15">
      <c r="A22" s="22">
        <v>18</v>
      </c>
      <c r="B22" s="22" t="s">
        <v>101</v>
      </c>
      <c r="C22" s="1" t="s">
        <v>100</v>
      </c>
      <c r="D22" s="48">
        <v>27232</v>
      </c>
      <c r="E22" s="24">
        <f t="shared" ca="1" si="0"/>
        <v>47</v>
      </c>
      <c r="F22" s="24" t="s">
        <v>231</v>
      </c>
      <c r="G22" s="82" t="s">
        <v>232</v>
      </c>
      <c r="H22" s="1" t="s">
        <v>233</v>
      </c>
      <c r="I22" s="92" t="s">
        <v>234</v>
      </c>
      <c r="J22" s="22" t="s">
        <v>178</v>
      </c>
      <c r="K22" s="99">
        <v>44230</v>
      </c>
    </row>
    <row r="23" spans="1:11" ht="18.75" customHeight="1" x14ac:dyDescent="0.15">
      <c r="A23" s="22">
        <v>19</v>
      </c>
      <c r="B23" s="22" t="s">
        <v>102</v>
      </c>
      <c r="C23" s="1" t="s">
        <v>87</v>
      </c>
      <c r="D23" s="48">
        <v>20601</v>
      </c>
      <c r="E23" s="24">
        <f t="shared" ca="1" si="0"/>
        <v>65</v>
      </c>
      <c r="F23" s="24" t="s">
        <v>235</v>
      </c>
      <c r="G23" s="82" t="s">
        <v>236</v>
      </c>
      <c r="H23" s="1" t="s">
        <v>194</v>
      </c>
      <c r="I23" s="92" t="s">
        <v>237</v>
      </c>
      <c r="J23" s="22" t="s">
        <v>214</v>
      </c>
      <c r="K23" s="99">
        <v>44312</v>
      </c>
    </row>
    <row r="24" spans="1:11" ht="18.75" customHeight="1" x14ac:dyDescent="0.15">
      <c r="A24" s="22">
        <v>20</v>
      </c>
      <c r="B24" s="22" t="s">
        <v>104</v>
      </c>
      <c r="C24" s="1" t="s">
        <v>103</v>
      </c>
      <c r="D24" s="48">
        <v>32961</v>
      </c>
      <c r="E24" s="24">
        <f t="shared" ca="1" si="0"/>
        <v>31</v>
      </c>
      <c r="F24" s="24" t="s">
        <v>238</v>
      </c>
      <c r="G24" s="82" t="s">
        <v>239</v>
      </c>
      <c r="H24" s="1" t="s">
        <v>240</v>
      </c>
      <c r="I24" s="92" t="s">
        <v>241</v>
      </c>
      <c r="J24" s="22" t="s">
        <v>163</v>
      </c>
      <c r="K24" s="99">
        <v>44355</v>
      </c>
    </row>
    <row r="25" spans="1:11" ht="18.75" customHeight="1" x14ac:dyDescent="0.15">
      <c r="A25" s="22">
        <v>21</v>
      </c>
      <c r="B25" s="22" t="s">
        <v>106</v>
      </c>
      <c r="C25" s="1" t="s">
        <v>105</v>
      </c>
      <c r="D25" s="48">
        <v>31008</v>
      </c>
      <c r="E25" s="24">
        <f t="shared" ca="1" si="0"/>
        <v>37</v>
      </c>
      <c r="F25" s="24" t="s">
        <v>242</v>
      </c>
      <c r="G25" s="82" t="s">
        <v>243</v>
      </c>
      <c r="H25" s="1" t="s">
        <v>244</v>
      </c>
      <c r="I25" s="92" t="s">
        <v>245</v>
      </c>
      <c r="J25" s="22" t="s">
        <v>230</v>
      </c>
      <c r="K25" s="100">
        <v>44422</v>
      </c>
    </row>
  </sheetData>
  <mergeCells count="1">
    <mergeCell ref="A1:A2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27"/>
  <sheetViews>
    <sheetView workbookViewId="0">
      <selection activeCell="G21" sqref="G21"/>
    </sheetView>
  </sheetViews>
  <sheetFormatPr defaultRowHeight="13.5" x14ac:dyDescent="0.15"/>
  <cols>
    <col min="1" max="1" width="4.75" customWidth="1"/>
    <col min="2" max="2" width="9.125" customWidth="1"/>
    <col min="3" max="3" width="11.5" customWidth="1"/>
    <col min="4" max="4" width="12.625" customWidth="1"/>
    <col min="5" max="5" width="9.625" customWidth="1"/>
    <col min="6" max="6" width="12.625" customWidth="1"/>
    <col min="7" max="7" width="31.125" style="50" customWidth="1"/>
    <col min="8" max="8" width="14.625" customWidth="1"/>
    <col min="9" max="9" width="13.125" customWidth="1"/>
    <col min="10" max="10" width="11.5" customWidth="1"/>
    <col min="11" max="11" width="12.125" customWidth="1"/>
  </cols>
  <sheetData>
    <row r="1" spans="1:11" ht="18.75" customHeight="1" x14ac:dyDescent="0.15">
      <c r="A1" s="133" t="s">
        <v>107</v>
      </c>
      <c r="B1" s="134" t="s">
        <v>33</v>
      </c>
      <c r="C1" s="134"/>
    </row>
    <row r="2" spans="1:11" ht="18.75" customHeight="1" x14ac:dyDescent="0.15">
      <c r="A2" s="133"/>
      <c r="B2" s="135" t="s">
        <v>313</v>
      </c>
      <c r="C2" s="135"/>
    </row>
    <row r="3" spans="1:11" ht="18.75" customHeight="1" x14ac:dyDescent="0.15">
      <c r="A3" s="133"/>
      <c r="B3" s="93" t="s">
        <v>149</v>
      </c>
      <c r="C3" s="51" t="s">
        <v>17</v>
      </c>
      <c r="D3" s="93" t="s">
        <v>151</v>
      </c>
      <c r="E3" s="93" t="s">
        <v>152</v>
      </c>
      <c r="F3" s="36" t="s">
        <v>67</v>
      </c>
      <c r="G3"/>
    </row>
    <row r="4" spans="1:11" ht="18.75" customHeight="1" x14ac:dyDescent="0.15">
      <c r="A4" s="133"/>
      <c r="B4" s="1" t="str">
        <f>INDEX($B$7:$K$27,MATCH($B$2,$H$7:$H$27,0),1)</f>
        <v>MW007</v>
      </c>
      <c r="C4" s="1" t="str">
        <f>INDEX($B$7:$K$27,MATCH($B$2,$H$7:$H$27,0),2)</f>
        <v>久米佑一朗</v>
      </c>
      <c r="D4" s="1" t="str">
        <f>INDEX($B$7:$K$27,MATCH($B$2,$H$7:$H$27,0),8)</f>
        <v>1070-17-008</v>
      </c>
      <c r="E4" s="1" t="str">
        <f>INDEX($B$7:$K$27,MATCH($B$2,$H$7:$H$27,0),9)</f>
        <v>プレミアム</v>
      </c>
      <c r="F4" s="101">
        <f>INDEX($B$7:$K$27,MATCH($B$2,$H$7:$H$27,0),10)</f>
        <v>43580</v>
      </c>
      <c r="G4"/>
    </row>
    <row r="5" spans="1:11" ht="18.75" customHeight="1" x14ac:dyDescent="0.15"/>
    <row r="6" spans="1:11" ht="18.75" customHeight="1" x14ac:dyDescent="0.15">
      <c r="A6" s="37" t="s">
        <v>66</v>
      </c>
      <c r="B6" s="114" t="s">
        <v>149</v>
      </c>
      <c r="C6" s="93" t="s">
        <v>17</v>
      </c>
      <c r="D6" s="93" t="s">
        <v>18</v>
      </c>
      <c r="E6" s="93" t="s">
        <v>19</v>
      </c>
      <c r="F6" s="114" t="s">
        <v>150</v>
      </c>
      <c r="G6" s="37" t="s">
        <v>20</v>
      </c>
      <c r="H6" s="93" t="s">
        <v>33</v>
      </c>
      <c r="I6" s="93" t="s">
        <v>151</v>
      </c>
      <c r="J6" s="93" t="s">
        <v>152</v>
      </c>
      <c r="K6" s="36" t="s">
        <v>67</v>
      </c>
    </row>
    <row r="7" spans="1:11" ht="18.75" customHeight="1" x14ac:dyDescent="0.15">
      <c r="A7" s="22">
        <v>1</v>
      </c>
      <c r="B7" s="22" t="s">
        <v>153</v>
      </c>
      <c r="C7" s="22" t="s">
        <v>68</v>
      </c>
      <c r="D7" s="23">
        <v>24833</v>
      </c>
      <c r="E7" s="24">
        <f t="shared" ref="E7:E27" ca="1" si="0">DATEDIF(D7,TODAY(),"Y")</f>
        <v>53</v>
      </c>
      <c r="F7" s="24" t="s">
        <v>154</v>
      </c>
      <c r="G7" s="82" t="s">
        <v>155</v>
      </c>
      <c r="H7" s="1" t="s">
        <v>156</v>
      </c>
      <c r="I7" s="92" t="s">
        <v>157</v>
      </c>
      <c r="J7" s="22" t="s">
        <v>158</v>
      </c>
      <c r="K7" s="46">
        <v>42786</v>
      </c>
    </row>
    <row r="8" spans="1:11" ht="18.75" customHeight="1" x14ac:dyDescent="0.15">
      <c r="A8" s="22">
        <v>2</v>
      </c>
      <c r="B8" s="22" t="s">
        <v>70</v>
      </c>
      <c r="C8" s="22" t="s">
        <v>69</v>
      </c>
      <c r="D8" s="23">
        <v>25752</v>
      </c>
      <c r="E8" s="24">
        <f t="shared" ca="1" si="0"/>
        <v>51</v>
      </c>
      <c r="F8" s="24" t="s">
        <v>159</v>
      </c>
      <c r="G8" s="82" t="s">
        <v>160</v>
      </c>
      <c r="H8" s="1" t="s">
        <v>161</v>
      </c>
      <c r="I8" s="92" t="s">
        <v>162</v>
      </c>
      <c r="J8" s="22" t="s">
        <v>163</v>
      </c>
      <c r="K8" s="46">
        <v>42959</v>
      </c>
    </row>
    <row r="9" spans="1:11" ht="18.75" customHeight="1" x14ac:dyDescent="0.15">
      <c r="A9" s="22">
        <v>3</v>
      </c>
      <c r="B9" s="22" t="s">
        <v>72</v>
      </c>
      <c r="C9" s="47" t="s">
        <v>71</v>
      </c>
      <c r="D9" s="23">
        <v>28115</v>
      </c>
      <c r="E9" s="24">
        <f ca="1">DATEDIF(D9,TODAY(),"Y")</f>
        <v>45</v>
      </c>
      <c r="F9" s="24" t="s">
        <v>164</v>
      </c>
      <c r="G9" s="82" t="s">
        <v>165</v>
      </c>
      <c r="H9" s="1" t="s">
        <v>166</v>
      </c>
      <c r="I9" s="92" t="s">
        <v>167</v>
      </c>
      <c r="J9" s="22" t="s">
        <v>168</v>
      </c>
      <c r="K9" s="46">
        <v>43197</v>
      </c>
    </row>
    <row r="10" spans="1:11" ht="18.75" customHeight="1" x14ac:dyDescent="0.15">
      <c r="A10" s="22">
        <v>4</v>
      </c>
      <c r="B10" s="22" t="s">
        <v>74</v>
      </c>
      <c r="C10" s="22" t="s">
        <v>75</v>
      </c>
      <c r="D10" s="23">
        <v>34571</v>
      </c>
      <c r="E10" s="24">
        <f t="shared" ca="1" si="0"/>
        <v>27</v>
      </c>
      <c r="F10" s="24" t="s">
        <v>169</v>
      </c>
      <c r="G10" s="82" t="s">
        <v>170</v>
      </c>
      <c r="H10" s="1" t="s">
        <v>171</v>
      </c>
      <c r="I10" s="92" t="s">
        <v>172</v>
      </c>
      <c r="J10" s="22" t="s">
        <v>173</v>
      </c>
      <c r="K10" s="46">
        <v>43281</v>
      </c>
    </row>
    <row r="11" spans="1:11" ht="18.75" customHeight="1" x14ac:dyDescent="0.15">
      <c r="A11" s="22">
        <v>5</v>
      </c>
      <c r="B11" s="22" t="s">
        <v>76</v>
      </c>
      <c r="C11" s="22" t="s">
        <v>77</v>
      </c>
      <c r="D11" s="23">
        <v>28263</v>
      </c>
      <c r="E11" s="24">
        <f t="shared" ca="1" si="0"/>
        <v>44</v>
      </c>
      <c r="F11" s="24" t="s">
        <v>174</v>
      </c>
      <c r="G11" s="47" t="s">
        <v>175</v>
      </c>
      <c r="H11" s="22" t="s">
        <v>176</v>
      </c>
      <c r="I11" s="92" t="s">
        <v>177</v>
      </c>
      <c r="J11" s="22" t="s">
        <v>178</v>
      </c>
      <c r="K11" s="46">
        <v>43413</v>
      </c>
    </row>
    <row r="12" spans="1:11" ht="18.75" customHeight="1" x14ac:dyDescent="0.15">
      <c r="A12" s="22">
        <v>6</v>
      </c>
      <c r="B12" s="22" t="s">
        <v>78</v>
      </c>
      <c r="C12" s="22" t="s">
        <v>79</v>
      </c>
      <c r="D12" s="23">
        <v>29899</v>
      </c>
      <c r="E12" s="24">
        <f t="shared" ca="1" si="0"/>
        <v>40</v>
      </c>
      <c r="F12" s="24" t="s">
        <v>179</v>
      </c>
      <c r="G12" s="47" t="s">
        <v>180</v>
      </c>
      <c r="H12" s="22" t="s">
        <v>181</v>
      </c>
      <c r="I12" s="92" t="s">
        <v>182</v>
      </c>
      <c r="J12" s="22" t="s">
        <v>183</v>
      </c>
      <c r="K12" s="46">
        <v>43493</v>
      </c>
    </row>
    <row r="13" spans="1:11" ht="18.75" customHeight="1" x14ac:dyDescent="0.15">
      <c r="A13" s="22">
        <v>7</v>
      </c>
      <c r="B13" s="22" t="s">
        <v>80</v>
      </c>
      <c r="C13" s="22" t="s">
        <v>81</v>
      </c>
      <c r="D13" s="23">
        <v>20901</v>
      </c>
      <c r="E13" s="24">
        <f t="shared" ca="1" si="0"/>
        <v>64</v>
      </c>
      <c r="F13" s="24" t="s">
        <v>184</v>
      </c>
      <c r="G13" s="47" t="s">
        <v>185</v>
      </c>
      <c r="H13" s="22" t="s">
        <v>186</v>
      </c>
      <c r="I13" s="92" t="s">
        <v>187</v>
      </c>
      <c r="J13" s="22" t="s">
        <v>163</v>
      </c>
      <c r="K13" s="46">
        <v>43580</v>
      </c>
    </row>
    <row r="14" spans="1:11" ht="18.75" customHeight="1" x14ac:dyDescent="0.15">
      <c r="A14" s="22">
        <v>8</v>
      </c>
      <c r="B14" s="22" t="s">
        <v>82</v>
      </c>
      <c r="C14" s="22" t="s">
        <v>73</v>
      </c>
      <c r="D14" s="23">
        <v>26146</v>
      </c>
      <c r="E14" s="24">
        <f ca="1">DATEDIF(D14,TODAY(),"Y")</f>
        <v>50</v>
      </c>
      <c r="F14" s="24" t="s">
        <v>188</v>
      </c>
      <c r="G14" s="82" t="s">
        <v>189</v>
      </c>
      <c r="H14" s="1" t="s">
        <v>190</v>
      </c>
      <c r="I14" s="92" t="s">
        <v>191</v>
      </c>
      <c r="J14" s="22" t="s">
        <v>168</v>
      </c>
      <c r="K14" s="46">
        <v>43590</v>
      </c>
    </row>
    <row r="15" spans="1:11" ht="18.75" customHeight="1" x14ac:dyDescent="0.15">
      <c r="A15" s="22">
        <v>9</v>
      </c>
      <c r="B15" s="22" t="s">
        <v>84</v>
      </c>
      <c r="C15" s="22" t="s">
        <v>83</v>
      </c>
      <c r="D15" s="23">
        <v>22037</v>
      </c>
      <c r="E15" s="24">
        <f t="shared" ca="1" si="0"/>
        <v>61</v>
      </c>
      <c r="F15" s="24" t="s">
        <v>192</v>
      </c>
      <c r="G15" s="47" t="s">
        <v>193</v>
      </c>
      <c r="H15" s="22" t="s">
        <v>194</v>
      </c>
      <c r="I15" s="92" t="s">
        <v>195</v>
      </c>
      <c r="J15" s="22" t="s">
        <v>173</v>
      </c>
      <c r="K15" s="46">
        <v>43662</v>
      </c>
    </row>
    <row r="16" spans="1:11" ht="18.75" customHeight="1" x14ac:dyDescent="0.15">
      <c r="A16" s="22">
        <v>10</v>
      </c>
      <c r="B16" s="22" t="s">
        <v>86</v>
      </c>
      <c r="C16" s="22" t="s">
        <v>85</v>
      </c>
      <c r="D16" s="23">
        <v>31568</v>
      </c>
      <c r="E16" s="24">
        <f t="shared" ca="1" si="0"/>
        <v>35</v>
      </c>
      <c r="F16" s="24" t="s">
        <v>196</v>
      </c>
      <c r="G16" s="47" t="s">
        <v>197</v>
      </c>
      <c r="H16" s="22" t="s">
        <v>198</v>
      </c>
      <c r="I16" s="92" t="s">
        <v>199</v>
      </c>
      <c r="J16" s="22" t="s">
        <v>200</v>
      </c>
      <c r="K16" s="46">
        <v>43752</v>
      </c>
    </row>
    <row r="17" spans="1:11" ht="18.75" customHeight="1" x14ac:dyDescent="0.15">
      <c r="A17" s="22">
        <v>11</v>
      </c>
      <c r="B17" s="22" t="s">
        <v>88</v>
      </c>
      <c r="C17" s="22" t="s">
        <v>87</v>
      </c>
      <c r="D17" s="23">
        <v>22800</v>
      </c>
      <c r="E17" s="24">
        <f t="shared" ca="1" si="0"/>
        <v>59</v>
      </c>
      <c r="F17" s="24" t="s">
        <v>201</v>
      </c>
      <c r="G17" s="47" t="s">
        <v>202</v>
      </c>
      <c r="H17" s="22" t="s">
        <v>203</v>
      </c>
      <c r="I17" s="92" t="s">
        <v>204</v>
      </c>
      <c r="J17" s="22" t="s">
        <v>205</v>
      </c>
      <c r="K17" s="46">
        <v>43802</v>
      </c>
    </row>
    <row r="18" spans="1:11" ht="18.75" customHeight="1" x14ac:dyDescent="0.15">
      <c r="A18" s="22">
        <v>12</v>
      </c>
      <c r="B18" s="22" t="s">
        <v>90</v>
      </c>
      <c r="C18" s="22" t="s">
        <v>89</v>
      </c>
      <c r="D18" s="23">
        <v>32617</v>
      </c>
      <c r="E18" s="24">
        <f t="shared" ca="1" si="0"/>
        <v>32</v>
      </c>
      <c r="F18" s="24" t="s">
        <v>206</v>
      </c>
      <c r="G18" s="47" t="s">
        <v>207</v>
      </c>
      <c r="H18" s="22" t="s">
        <v>208</v>
      </c>
      <c r="I18" s="92" t="s">
        <v>209</v>
      </c>
      <c r="J18" s="22" t="s">
        <v>178</v>
      </c>
      <c r="K18" s="46">
        <v>43867</v>
      </c>
    </row>
    <row r="19" spans="1:11" ht="18.75" customHeight="1" x14ac:dyDescent="0.15">
      <c r="A19" s="22">
        <v>13</v>
      </c>
      <c r="B19" s="22" t="s">
        <v>92</v>
      </c>
      <c r="C19" s="22" t="s">
        <v>91</v>
      </c>
      <c r="D19" s="23">
        <v>33479</v>
      </c>
      <c r="E19" s="24">
        <f t="shared" ca="1" si="0"/>
        <v>30</v>
      </c>
      <c r="F19" s="24" t="s">
        <v>210</v>
      </c>
      <c r="G19" s="47" t="s">
        <v>211</v>
      </c>
      <c r="H19" s="22" t="s">
        <v>212</v>
      </c>
      <c r="I19" s="92" t="s">
        <v>213</v>
      </c>
      <c r="J19" s="22" t="s">
        <v>214</v>
      </c>
      <c r="K19" s="46">
        <v>43913</v>
      </c>
    </row>
    <row r="20" spans="1:11" ht="18.75" customHeight="1" x14ac:dyDescent="0.15">
      <c r="A20" s="22">
        <v>14</v>
      </c>
      <c r="B20" s="22" t="s">
        <v>94</v>
      </c>
      <c r="C20" s="22" t="s">
        <v>93</v>
      </c>
      <c r="D20" s="23">
        <v>22737</v>
      </c>
      <c r="E20" s="24">
        <f t="shared" ca="1" si="0"/>
        <v>59</v>
      </c>
      <c r="F20" s="24" t="s">
        <v>215</v>
      </c>
      <c r="G20" s="47" t="s">
        <v>216</v>
      </c>
      <c r="H20" s="22" t="s">
        <v>217</v>
      </c>
      <c r="I20" s="92" t="s">
        <v>218</v>
      </c>
      <c r="J20" s="22" t="s">
        <v>163</v>
      </c>
      <c r="K20" s="46">
        <v>43958</v>
      </c>
    </row>
    <row r="21" spans="1:11" ht="18.75" customHeight="1" x14ac:dyDescent="0.15">
      <c r="A21" s="22">
        <v>15</v>
      </c>
      <c r="B21" s="22" t="s">
        <v>96</v>
      </c>
      <c r="C21" s="22" t="s">
        <v>95</v>
      </c>
      <c r="D21" s="23">
        <v>34979</v>
      </c>
      <c r="E21" s="24">
        <f t="shared" ca="1" si="0"/>
        <v>26</v>
      </c>
      <c r="F21" s="24" t="s">
        <v>206</v>
      </c>
      <c r="G21" s="47" t="s">
        <v>207</v>
      </c>
      <c r="H21" s="22" t="s">
        <v>208</v>
      </c>
      <c r="I21" s="92" t="s">
        <v>219</v>
      </c>
      <c r="J21" s="22" t="s">
        <v>205</v>
      </c>
      <c r="K21" s="46">
        <v>44013</v>
      </c>
    </row>
    <row r="22" spans="1:11" ht="18.75" customHeight="1" x14ac:dyDescent="0.15">
      <c r="A22" s="22">
        <v>16</v>
      </c>
      <c r="B22" s="22" t="s">
        <v>220</v>
      </c>
      <c r="C22" s="22" t="s">
        <v>97</v>
      </c>
      <c r="D22" s="23">
        <v>28989</v>
      </c>
      <c r="E22" s="24">
        <f t="shared" ca="1" si="0"/>
        <v>42</v>
      </c>
      <c r="F22" s="24" t="s">
        <v>221</v>
      </c>
      <c r="G22" s="47" t="s">
        <v>222</v>
      </c>
      <c r="H22" s="22" t="s">
        <v>223</v>
      </c>
      <c r="I22" s="92" t="s">
        <v>224</v>
      </c>
      <c r="J22" s="22" t="s">
        <v>225</v>
      </c>
      <c r="K22" s="46">
        <v>44184</v>
      </c>
    </row>
    <row r="23" spans="1:11" ht="18.75" customHeight="1" x14ac:dyDescent="0.15">
      <c r="A23" s="22">
        <v>17</v>
      </c>
      <c r="B23" s="22" t="s">
        <v>99</v>
      </c>
      <c r="C23" s="1" t="s">
        <v>98</v>
      </c>
      <c r="D23" s="48">
        <v>31640</v>
      </c>
      <c r="E23" s="24">
        <f t="shared" ca="1" si="0"/>
        <v>35</v>
      </c>
      <c r="F23" s="24" t="s">
        <v>226</v>
      </c>
      <c r="G23" s="82" t="s">
        <v>227</v>
      </c>
      <c r="H23" s="1" t="s">
        <v>228</v>
      </c>
      <c r="I23" s="92" t="s">
        <v>229</v>
      </c>
      <c r="J23" s="22" t="s">
        <v>230</v>
      </c>
      <c r="K23" s="46">
        <v>44206</v>
      </c>
    </row>
    <row r="24" spans="1:11" ht="18.75" customHeight="1" x14ac:dyDescent="0.15">
      <c r="A24" s="22">
        <v>18</v>
      </c>
      <c r="B24" s="22" t="s">
        <v>101</v>
      </c>
      <c r="C24" s="1" t="s">
        <v>100</v>
      </c>
      <c r="D24" s="48">
        <v>27232</v>
      </c>
      <c r="E24" s="24">
        <f t="shared" ca="1" si="0"/>
        <v>47</v>
      </c>
      <c r="F24" s="24" t="s">
        <v>231</v>
      </c>
      <c r="G24" s="82" t="s">
        <v>232</v>
      </c>
      <c r="H24" s="1" t="s">
        <v>233</v>
      </c>
      <c r="I24" s="92" t="s">
        <v>234</v>
      </c>
      <c r="J24" s="22" t="s">
        <v>178</v>
      </c>
      <c r="K24" s="46">
        <v>44230</v>
      </c>
    </row>
    <row r="25" spans="1:11" ht="18.75" customHeight="1" x14ac:dyDescent="0.15">
      <c r="A25" s="22">
        <v>19</v>
      </c>
      <c r="B25" s="22" t="s">
        <v>102</v>
      </c>
      <c r="C25" s="1" t="s">
        <v>87</v>
      </c>
      <c r="D25" s="48">
        <v>20601</v>
      </c>
      <c r="E25" s="24">
        <f t="shared" ca="1" si="0"/>
        <v>65</v>
      </c>
      <c r="F25" s="24" t="s">
        <v>235</v>
      </c>
      <c r="G25" s="82" t="s">
        <v>236</v>
      </c>
      <c r="H25" s="1" t="s">
        <v>194</v>
      </c>
      <c r="I25" s="92" t="s">
        <v>237</v>
      </c>
      <c r="J25" s="22" t="s">
        <v>214</v>
      </c>
      <c r="K25" s="46">
        <v>44312</v>
      </c>
    </row>
    <row r="26" spans="1:11" ht="18.75" customHeight="1" x14ac:dyDescent="0.15">
      <c r="A26" s="22">
        <v>20</v>
      </c>
      <c r="B26" s="22" t="s">
        <v>104</v>
      </c>
      <c r="C26" s="1" t="s">
        <v>103</v>
      </c>
      <c r="D26" s="48">
        <v>32961</v>
      </c>
      <c r="E26" s="24">
        <f t="shared" ca="1" si="0"/>
        <v>31</v>
      </c>
      <c r="F26" s="24" t="s">
        <v>238</v>
      </c>
      <c r="G26" s="82" t="s">
        <v>239</v>
      </c>
      <c r="H26" s="1" t="s">
        <v>240</v>
      </c>
      <c r="I26" s="92" t="s">
        <v>241</v>
      </c>
      <c r="J26" s="22" t="s">
        <v>163</v>
      </c>
      <c r="K26" s="46">
        <v>44355</v>
      </c>
    </row>
    <row r="27" spans="1:11" ht="18.75" customHeight="1" x14ac:dyDescent="0.15">
      <c r="A27" s="22">
        <v>21</v>
      </c>
      <c r="B27" s="22" t="s">
        <v>106</v>
      </c>
      <c r="C27" s="1" t="s">
        <v>105</v>
      </c>
      <c r="D27" s="48">
        <v>31008</v>
      </c>
      <c r="E27" s="24">
        <f t="shared" ca="1" si="0"/>
        <v>37</v>
      </c>
      <c r="F27" s="24" t="s">
        <v>242</v>
      </c>
      <c r="G27" s="82" t="s">
        <v>243</v>
      </c>
      <c r="H27" s="1" t="s">
        <v>244</v>
      </c>
      <c r="I27" s="92" t="s">
        <v>245</v>
      </c>
      <c r="J27" s="22" t="s">
        <v>230</v>
      </c>
      <c r="K27" s="49">
        <v>44422</v>
      </c>
    </row>
  </sheetData>
  <mergeCells count="3">
    <mergeCell ref="A1:A4"/>
    <mergeCell ref="B1:C1"/>
    <mergeCell ref="B2:C2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8"/>
  <sheetViews>
    <sheetView workbookViewId="0">
      <selection activeCell="B3" sqref="B3"/>
    </sheetView>
  </sheetViews>
  <sheetFormatPr defaultRowHeight="18.75" x14ac:dyDescent="0.15"/>
  <cols>
    <col min="1" max="1" width="14.5" style="2" customWidth="1"/>
    <col min="2" max="5" width="8.125" style="2" customWidth="1"/>
    <col min="6" max="6" width="5.875" style="2" customWidth="1"/>
    <col min="7" max="16384" width="9" style="2"/>
  </cols>
  <sheetData>
    <row r="1" spans="1:6" x14ac:dyDescent="0.15">
      <c r="A1" s="3" t="s">
        <v>0</v>
      </c>
    </row>
    <row r="2" spans="1:6" x14ac:dyDescent="0.15">
      <c r="A2" s="5" t="s">
        <v>1</v>
      </c>
      <c r="B2" s="6" t="s">
        <v>2</v>
      </c>
      <c r="C2" s="25" t="s">
        <v>3</v>
      </c>
      <c r="D2" s="25" t="s">
        <v>4</v>
      </c>
      <c r="E2" s="25" t="s">
        <v>5</v>
      </c>
    </row>
    <row r="3" spans="1:6" x14ac:dyDescent="0.15">
      <c r="A3" s="7" t="s">
        <v>6</v>
      </c>
      <c r="B3" s="8">
        <f t="shared" ref="B3:E7" si="0">INDEX($B$12:$E$18,MATCH($A3,$A$12:$A$18,0),MATCH(B$2,$B$11:$E$11,0))</f>
        <v>9</v>
      </c>
      <c r="C3" s="8">
        <f t="shared" si="0"/>
        <v>20</v>
      </c>
      <c r="D3" s="8">
        <f t="shared" si="0"/>
        <v>29</v>
      </c>
      <c r="E3" s="8">
        <f t="shared" si="0"/>
        <v>10</v>
      </c>
    </row>
    <row r="4" spans="1:6" x14ac:dyDescent="0.15">
      <c r="A4" s="7" t="s">
        <v>7</v>
      </c>
      <c r="B4" s="8">
        <f t="shared" si="0"/>
        <v>16</v>
      </c>
      <c r="C4" s="8">
        <f t="shared" si="0"/>
        <v>22</v>
      </c>
      <c r="D4" s="8">
        <f t="shared" si="0"/>
        <v>32</v>
      </c>
      <c r="E4" s="8">
        <f t="shared" si="0"/>
        <v>16</v>
      </c>
    </row>
    <row r="5" spans="1:6" x14ac:dyDescent="0.15">
      <c r="A5" s="7" t="s">
        <v>8</v>
      </c>
      <c r="B5" s="8">
        <f t="shared" si="0"/>
        <v>18</v>
      </c>
      <c r="C5" s="8">
        <f t="shared" si="0"/>
        <v>12</v>
      </c>
      <c r="D5" s="8">
        <f t="shared" si="0"/>
        <v>27</v>
      </c>
      <c r="E5" s="8">
        <f t="shared" si="0"/>
        <v>9</v>
      </c>
    </row>
    <row r="6" spans="1:6" x14ac:dyDescent="0.15">
      <c r="A6" s="7" t="s">
        <v>9</v>
      </c>
      <c r="B6" s="8">
        <f t="shared" si="0"/>
        <v>15</v>
      </c>
      <c r="C6" s="8">
        <f t="shared" si="0"/>
        <v>7</v>
      </c>
      <c r="D6" s="8">
        <f t="shared" si="0"/>
        <v>22</v>
      </c>
      <c r="E6" s="8">
        <f t="shared" si="0"/>
        <v>5</v>
      </c>
    </row>
    <row r="7" spans="1:6" x14ac:dyDescent="0.15">
      <c r="A7" s="7" t="s">
        <v>10</v>
      </c>
      <c r="B7" s="8">
        <f t="shared" si="0"/>
        <v>20</v>
      </c>
      <c r="C7" s="8">
        <f t="shared" si="0"/>
        <v>24</v>
      </c>
      <c r="D7" s="8">
        <f t="shared" si="0"/>
        <v>30</v>
      </c>
      <c r="E7" s="8">
        <f t="shared" si="0"/>
        <v>12</v>
      </c>
    </row>
    <row r="10" spans="1:6" x14ac:dyDescent="0.15">
      <c r="A10" s="3" t="s">
        <v>11</v>
      </c>
    </row>
    <row r="11" spans="1:6" x14ac:dyDescent="0.15">
      <c r="A11" s="4" t="s">
        <v>1</v>
      </c>
      <c r="B11" s="25" t="s">
        <v>4</v>
      </c>
      <c r="C11" s="25" t="s">
        <v>2</v>
      </c>
      <c r="D11" s="25" t="s">
        <v>5</v>
      </c>
      <c r="E11" s="25" t="s">
        <v>3</v>
      </c>
    </row>
    <row r="12" spans="1:6" ht="19.5" thickBot="1" x14ac:dyDescent="0.2">
      <c r="A12" s="9" t="s">
        <v>12</v>
      </c>
      <c r="B12" s="10">
        <f>SUM(B13:B15)</f>
        <v>89</v>
      </c>
      <c r="C12" s="10">
        <f>SUM(C13:C15)</f>
        <v>54</v>
      </c>
      <c r="D12" s="10">
        <f>SUM(D13:D15)</f>
        <v>37</v>
      </c>
      <c r="E12" s="10">
        <f>SUM(E13:E15)</f>
        <v>58</v>
      </c>
      <c r="F12" s="11"/>
    </row>
    <row r="13" spans="1:6" ht="19.5" thickTop="1" x14ac:dyDescent="0.15">
      <c r="A13" s="12" t="s">
        <v>8</v>
      </c>
      <c r="B13" s="13">
        <v>27</v>
      </c>
      <c r="C13" s="13">
        <v>18</v>
      </c>
      <c r="D13" s="13">
        <v>9</v>
      </c>
      <c r="E13" s="13">
        <v>12</v>
      </c>
    </row>
    <row r="14" spans="1:6" x14ac:dyDescent="0.15">
      <c r="A14" s="28" t="s">
        <v>7</v>
      </c>
      <c r="B14" s="26">
        <v>32</v>
      </c>
      <c r="C14" s="26">
        <v>16</v>
      </c>
      <c r="D14" s="26">
        <v>16</v>
      </c>
      <c r="E14" s="26">
        <v>22</v>
      </c>
    </row>
    <row r="15" spans="1:6" ht="19.5" thickBot="1" x14ac:dyDescent="0.2">
      <c r="A15" s="14" t="s">
        <v>10</v>
      </c>
      <c r="B15" s="15">
        <v>30</v>
      </c>
      <c r="C15" s="15">
        <v>20</v>
      </c>
      <c r="D15" s="15">
        <v>12</v>
      </c>
      <c r="E15" s="15">
        <v>24</v>
      </c>
    </row>
    <row r="16" spans="1:6" ht="20.25" thickTop="1" thickBot="1" x14ac:dyDescent="0.2">
      <c r="A16" s="16" t="s">
        <v>13</v>
      </c>
      <c r="B16" s="17">
        <f>SUM(B17:B18)</f>
        <v>51</v>
      </c>
      <c r="C16" s="17">
        <f>SUM(C17:C18)</f>
        <v>24</v>
      </c>
      <c r="D16" s="17">
        <f>SUM(D17:D18)</f>
        <v>15</v>
      </c>
      <c r="E16" s="17">
        <f>SUM(E17:E18)</f>
        <v>27</v>
      </c>
    </row>
    <row r="17" spans="1:5" ht="19.5" thickTop="1" x14ac:dyDescent="0.15">
      <c r="A17" s="12" t="s">
        <v>9</v>
      </c>
      <c r="B17" s="15">
        <v>22</v>
      </c>
      <c r="C17" s="15">
        <v>15</v>
      </c>
      <c r="D17" s="15">
        <v>5</v>
      </c>
      <c r="E17" s="15">
        <v>7</v>
      </c>
    </row>
    <row r="18" spans="1:5" x14ac:dyDescent="0.15">
      <c r="A18" s="28" t="s">
        <v>6</v>
      </c>
      <c r="B18" s="26">
        <v>29</v>
      </c>
      <c r="C18" s="26">
        <v>9</v>
      </c>
      <c r="D18" s="26">
        <v>10</v>
      </c>
      <c r="E18" s="26">
        <v>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納品書</vt:lpstr>
      <vt:lpstr>納品表</vt:lpstr>
      <vt:lpstr>2-1-6VLOOKUP</vt:lpstr>
      <vt:lpstr>2-1-6LOOKIP</vt:lpstr>
      <vt:lpstr>2-1-7-1</vt:lpstr>
      <vt:lpstr>2-1-7-2</vt:lpstr>
      <vt:lpstr>2-1-8-1</vt:lpstr>
      <vt:lpstr>2-1-8-2</vt:lpstr>
      <vt:lpstr>2-1-9</vt:lpstr>
      <vt:lpstr>2-1-10-1</vt:lpstr>
      <vt:lpstr>2-1-10-2</vt:lpstr>
      <vt:lpstr>2-2-1-1</vt:lpstr>
      <vt:lpstr>2-2-1-2</vt:lpstr>
      <vt:lpstr>2-2-2-1</vt:lpstr>
      <vt:lpstr>2-2-2-2</vt:lpstr>
      <vt:lpstr>2-2-3-1</vt:lpstr>
      <vt:lpstr>2-2-3-2</vt:lpstr>
      <vt:lpstr>2-2-3-3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2020-09-30T12:08:26Z</dcterms:created>
  <dcterms:modified xsi:type="dcterms:W3CDTF">2021-12-25T05:02:59Z</dcterms:modified>
</cp:coreProperties>
</file>