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13_ncr:1_{9C07D71A-7DA0-46E7-B0FC-7A969235FE30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Ex9-1 XR" sheetId="1" r:id="rId1"/>
    <sheet name="Ex9-2 pn" sheetId="3" r:id="rId2"/>
    <sheet name="Ex9-3 Weibull" sheetId="2" r:id="rId3"/>
  </sheets>
  <definedNames>
    <definedName name="solver_adj" localSheetId="2" hidden="1">'Ex9-3 Weibull'!$C$2:$C$3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'Ex9-3 Weibull'!$F$2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3" l="1"/>
  <c r="G6" i="2"/>
  <c r="C25" i="3"/>
  <c r="E3" i="3" s="1"/>
  <c r="J35" i="2"/>
  <c r="I35" i="2"/>
  <c r="F35" i="2"/>
  <c r="C35" i="2"/>
  <c r="D35" i="2" s="1"/>
  <c r="J34" i="2"/>
  <c r="I34" i="2"/>
  <c r="F34" i="2"/>
  <c r="C34" i="2"/>
  <c r="D34" i="2" s="1"/>
  <c r="J33" i="2"/>
  <c r="I33" i="2"/>
  <c r="F33" i="2"/>
  <c r="C33" i="2"/>
  <c r="D33" i="2" s="1"/>
  <c r="J32" i="2"/>
  <c r="I32" i="2"/>
  <c r="F32" i="2"/>
  <c r="C32" i="2"/>
  <c r="D32" i="2" s="1"/>
  <c r="J31" i="2"/>
  <c r="I31" i="2"/>
  <c r="F31" i="2"/>
  <c r="C31" i="2"/>
  <c r="D31" i="2" s="1"/>
  <c r="J30" i="2"/>
  <c r="I30" i="2"/>
  <c r="F30" i="2"/>
  <c r="C30" i="2"/>
  <c r="D30" i="2" s="1"/>
  <c r="J29" i="2"/>
  <c r="I29" i="2"/>
  <c r="F29" i="2"/>
  <c r="C29" i="2"/>
  <c r="D29" i="2" s="1"/>
  <c r="J28" i="2"/>
  <c r="I28" i="2"/>
  <c r="F28" i="2"/>
  <c r="C28" i="2"/>
  <c r="D28" i="2" s="1"/>
  <c r="J27" i="2"/>
  <c r="I27" i="2"/>
  <c r="F27" i="2"/>
  <c r="C27" i="2"/>
  <c r="D27" i="2" s="1"/>
  <c r="J26" i="2"/>
  <c r="I26" i="2"/>
  <c r="F26" i="2"/>
  <c r="C26" i="2"/>
  <c r="D26" i="2" s="1"/>
  <c r="J25" i="2"/>
  <c r="I25" i="2"/>
  <c r="F25" i="2"/>
  <c r="C25" i="2"/>
  <c r="D25" i="2" s="1"/>
  <c r="J24" i="2"/>
  <c r="I24" i="2"/>
  <c r="F24" i="2"/>
  <c r="C24" i="2"/>
  <c r="D24" i="2" s="1"/>
  <c r="J23" i="2"/>
  <c r="I23" i="2"/>
  <c r="F23" i="2"/>
  <c r="C23" i="2"/>
  <c r="D23" i="2" s="1"/>
  <c r="J22" i="2"/>
  <c r="I22" i="2"/>
  <c r="F22" i="2"/>
  <c r="C22" i="2"/>
  <c r="D22" i="2" s="1"/>
  <c r="J21" i="2"/>
  <c r="I21" i="2"/>
  <c r="F21" i="2"/>
  <c r="C21" i="2"/>
  <c r="D21" i="2" s="1"/>
  <c r="J20" i="2"/>
  <c r="I20" i="2"/>
  <c r="F20" i="2"/>
  <c r="C20" i="2"/>
  <c r="D20" i="2" s="1"/>
  <c r="J19" i="2"/>
  <c r="I19" i="2"/>
  <c r="F19" i="2"/>
  <c r="C19" i="2"/>
  <c r="D19" i="2" s="1"/>
  <c r="J18" i="2"/>
  <c r="I18" i="2"/>
  <c r="F18" i="2"/>
  <c r="C18" i="2"/>
  <c r="D18" i="2" s="1"/>
  <c r="J17" i="2"/>
  <c r="I17" i="2"/>
  <c r="F17" i="2"/>
  <c r="C17" i="2"/>
  <c r="D17" i="2" s="1"/>
  <c r="J16" i="2"/>
  <c r="I16" i="2"/>
  <c r="F16" i="2"/>
  <c r="C16" i="2"/>
  <c r="D16" i="2" s="1"/>
  <c r="J15" i="2"/>
  <c r="I15" i="2"/>
  <c r="F15" i="2"/>
  <c r="C15" i="2"/>
  <c r="D15" i="2" s="1"/>
  <c r="J14" i="2"/>
  <c r="I14" i="2"/>
  <c r="F14" i="2"/>
  <c r="C14" i="2"/>
  <c r="D14" i="2" s="1"/>
  <c r="J13" i="2"/>
  <c r="I13" i="2"/>
  <c r="F13" i="2"/>
  <c r="C13" i="2"/>
  <c r="D13" i="2" s="1"/>
  <c r="J12" i="2"/>
  <c r="I12" i="2"/>
  <c r="F12" i="2"/>
  <c r="C12" i="2"/>
  <c r="D12" i="2" s="1"/>
  <c r="J11" i="2"/>
  <c r="I11" i="2"/>
  <c r="F11" i="2"/>
  <c r="C11" i="2"/>
  <c r="D11" i="2" s="1"/>
  <c r="J10" i="2"/>
  <c r="I10" i="2"/>
  <c r="F10" i="2"/>
  <c r="C10" i="2"/>
  <c r="D10" i="2" s="1"/>
  <c r="J9" i="2"/>
  <c r="I9" i="2"/>
  <c r="F9" i="2"/>
  <c r="C9" i="2"/>
  <c r="D9" i="2" s="1"/>
  <c r="J8" i="2"/>
  <c r="I8" i="2"/>
  <c r="F8" i="2"/>
  <c r="C8" i="2"/>
  <c r="D8" i="2" s="1"/>
  <c r="J7" i="2"/>
  <c r="I7" i="2"/>
  <c r="F7" i="2"/>
  <c r="C7" i="2"/>
  <c r="D7" i="2" s="1"/>
  <c r="A7" i="2"/>
  <c r="A8" i="2" s="1"/>
  <c r="J6" i="2"/>
  <c r="I6" i="2"/>
  <c r="H6" i="2"/>
  <c r="F6" i="2"/>
  <c r="C6" i="2"/>
  <c r="D6" i="2" s="1"/>
  <c r="G7" i="2" l="1"/>
  <c r="H7" i="2"/>
  <c r="F7" i="3"/>
  <c r="G7" i="3" s="1"/>
  <c r="F6" i="3"/>
  <c r="G6" i="3" s="1"/>
  <c r="F3" i="3"/>
  <c r="H8" i="2"/>
  <c r="G8" i="2"/>
  <c r="A9" i="2"/>
  <c r="F2" i="2"/>
  <c r="H9" i="2" l="1"/>
  <c r="G9" i="2"/>
  <c r="A10" i="2"/>
  <c r="H24" i="1"/>
  <c r="J5" i="1"/>
  <c r="I5" i="1"/>
  <c r="H5" i="1"/>
  <c r="H10" i="2" l="1"/>
  <c r="G10" i="2"/>
  <c r="A11" i="2"/>
  <c r="K5" i="1"/>
  <c r="F33" i="1"/>
  <c r="H11" i="2" l="1"/>
  <c r="G11" i="2"/>
  <c r="A12" i="2"/>
  <c r="H8" i="1"/>
  <c r="H12" i="2" l="1"/>
  <c r="G12" i="2"/>
  <c r="A13" i="2"/>
  <c r="H14" i="1"/>
  <c r="H12" i="1"/>
  <c r="H10" i="1"/>
  <c r="H18" i="1"/>
  <c r="H16" i="1"/>
  <c r="H19" i="1"/>
  <c r="H15" i="1"/>
  <c r="H11" i="1"/>
  <c r="H7" i="1"/>
  <c r="H23" i="1"/>
  <c r="H21" i="1"/>
  <c r="H17" i="1"/>
  <c r="H13" i="1"/>
  <c r="H9" i="1"/>
  <c r="H22" i="1"/>
  <c r="H20" i="1"/>
  <c r="H6" i="1"/>
  <c r="H25" i="1" s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H13" i="2" l="1"/>
  <c r="G13" i="2"/>
  <c r="A14" i="2"/>
  <c r="K7" i="1"/>
  <c r="K6" i="1"/>
  <c r="K11" i="1"/>
  <c r="K15" i="1"/>
  <c r="K19" i="1"/>
  <c r="K23" i="1"/>
  <c r="K9" i="1"/>
  <c r="K13" i="1"/>
  <c r="K17" i="1"/>
  <c r="K21" i="1"/>
  <c r="K8" i="1"/>
  <c r="K12" i="1"/>
  <c r="K16" i="1"/>
  <c r="K20" i="1"/>
  <c r="K24" i="1"/>
  <c r="K10" i="1"/>
  <c r="K14" i="1"/>
  <c r="K18" i="1"/>
  <c r="K22" i="1"/>
  <c r="H14" i="2" l="1"/>
  <c r="G14" i="2"/>
  <c r="A15" i="2"/>
  <c r="K25" i="1"/>
  <c r="E32" i="1" s="1"/>
  <c r="H26" i="1"/>
  <c r="H15" i="2" l="1"/>
  <c r="G15" i="2"/>
  <c r="A16" i="2"/>
  <c r="K26" i="1"/>
  <c r="F32" i="1"/>
  <c r="E30" i="1"/>
  <c r="F30" i="1" s="1"/>
  <c r="E29" i="1"/>
  <c r="F29" i="1" s="1"/>
  <c r="H16" i="2" l="1"/>
  <c r="G16" i="2"/>
  <c r="A17" i="2"/>
  <c r="H17" i="2" l="1"/>
  <c r="G17" i="2"/>
  <c r="A18" i="2"/>
  <c r="H18" i="2" l="1"/>
  <c r="G18" i="2"/>
  <c r="A19" i="2"/>
  <c r="H19" i="2" l="1"/>
  <c r="G19" i="2"/>
  <c r="A20" i="2"/>
  <c r="H20" i="2" l="1"/>
  <c r="G20" i="2"/>
  <c r="A21" i="2"/>
  <c r="H21" i="2" l="1"/>
  <c r="G21" i="2"/>
  <c r="A22" i="2"/>
  <c r="H22" i="2" l="1"/>
  <c r="G22" i="2"/>
  <c r="A23" i="2"/>
  <c r="H23" i="2" l="1"/>
  <c r="G23" i="2"/>
  <c r="A24" i="2"/>
  <c r="H24" i="2" l="1"/>
  <c r="G24" i="2"/>
  <c r="A25" i="2"/>
  <c r="H25" i="2" l="1"/>
  <c r="G25" i="2"/>
  <c r="A26" i="2"/>
  <c r="H26" i="2" l="1"/>
  <c r="G26" i="2"/>
  <c r="A27" i="2"/>
  <c r="H27" i="2" l="1"/>
  <c r="G27" i="2"/>
  <c r="A28" i="2"/>
  <c r="H28" i="2" l="1"/>
  <c r="G28" i="2"/>
  <c r="A29" i="2"/>
  <c r="H29" i="2" l="1"/>
  <c r="G29" i="2"/>
  <c r="A30" i="2"/>
  <c r="H30" i="2" l="1"/>
  <c r="G30" i="2"/>
  <c r="A31" i="2"/>
  <c r="H31" i="2" l="1"/>
  <c r="G31" i="2"/>
  <c r="A32" i="2"/>
  <c r="H32" i="2" l="1"/>
  <c r="G32" i="2"/>
  <c r="A33" i="2"/>
  <c r="H33" i="2" l="1"/>
  <c r="G33" i="2"/>
  <c r="A34" i="2"/>
  <c r="H34" i="2" l="1"/>
  <c r="G34" i="2"/>
  <c r="A35" i="2"/>
  <c r="H35" i="2" l="1"/>
  <c r="G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hifuj</author>
  </authors>
  <commentList>
    <comment ref="H5" authorId="0" shapeId="0" xr:uid="{9AE9952A-10FF-4462-AAB9-B9A4F1067551}">
      <text>
        <r>
          <rPr>
            <b/>
            <sz val="9"/>
            <color indexed="81"/>
            <rFont val="MS P ゴシック"/>
            <family val="3"/>
            <charset val="128"/>
          </rPr>
          <t>参考：メジアンランク法</t>
        </r>
      </text>
    </comment>
  </commentList>
</comments>
</file>

<file path=xl/sharedStrings.xml><?xml version="1.0" encoding="utf-8"?>
<sst xmlns="http://schemas.openxmlformats.org/spreadsheetml/2006/main" count="41" uniqueCount="38">
  <si>
    <t>Range</t>
    <phoneticPr fontId="4"/>
  </si>
  <si>
    <t>Max</t>
    <phoneticPr fontId="4"/>
  </si>
  <si>
    <t>Min</t>
    <phoneticPr fontId="4"/>
  </si>
  <si>
    <t>Mean</t>
    <phoneticPr fontId="4"/>
  </si>
  <si>
    <t>Mean</t>
    <phoneticPr fontId="4"/>
  </si>
  <si>
    <t>Range</t>
    <phoneticPr fontId="4"/>
  </si>
  <si>
    <t>-</t>
    <phoneticPr fontId="4"/>
  </si>
  <si>
    <r>
      <t>A</t>
    </r>
    <r>
      <rPr>
        <b/>
        <vertAlign val="subscript"/>
        <sz val="12"/>
        <color theme="1"/>
        <rFont val="Calibri"/>
        <family val="2"/>
      </rPr>
      <t>2</t>
    </r>
    <r>
      <rPr>
        <sz val="11"/>
        <color theme="1"/>
        <rFont val="ＭＳ Ｐゴシック"/>
        <family val="2"/>
        <charset val="128"/>
        <scheme val="minor"/>
      </rPr>
      <t/>
    </r>
    <phoneticPr fontId="4"/>
  </si>
  <si>
    <r>
      <t>D</t>
    </r>
    <r>
      <rPr>
        <b/>
        <vertAlign val="subscript"/>
        <sz val="12"/>
        <color theme="1"/>
        <rFont val="Calibri"/>
        <family val="2"/>
      </rPr>
      <t>3</t>
    </r>
    <phoneticPr fontId="4"/>
  </si>
  <si>
    <r>
      <t>D</t>
    </r>
    <r>
      <rPr>
        <b/>
        <vertAlign val="subscript"/>
        <sz val="12"/>
        <color theme="1"/>
        <rFont val="Calibri"/>
        <family val="2"/>
      </rPr>
      <t>4</t>
    </r>
    <r>
      <rPr>
        <sz val="11"/>
        <color theme="1"/>
        <rFont val="ＭＳ Ｐゴシック"/>
        <family val="2"/>
        <charset val="128"/>
        <scheme val="minor"/>
      </rPr>
      <t/>
    </r>
    <phoneticPr fontId="4"/>
  </si>
  <si>
    <t>Rbar</t>
    <phoneticPr fontId="4"/>
  </si>
  <si>
    <t>Xbarbar</t>
    <phoneticPr fontId="4"/>
  </si>
  <si>
    <t>M UCL</t>
    <phoneticPr fontId="4"/>
  </si>
  <si>
    <t>M LCL</t>
    <phoneticPr fontId="4"/>
  </si>
  <si>
    <t>R UCL</t>
    <phoneticPr fontId="4"/>
  </si>
  <si>
    <t>R LCL</t>
    <phoneticPr fontId="4"/>
  </si>
  <si>
    <t>Sample No.</t>
    <phoneticPr fontId="4"/>
  </si>
  <si>
    <t>Weibull: 最尤法</t>
    <rPh sb="9" eb="12">
      <t>サイユウホウ</t>
    </rPh>
    <phoneticPr fontId="9"/>
  </si>
  <si>
    <t>n=</t>
    <phoneticPr fontId="9"/>
  </si>
  <si>
    <t>Weibull original</t>
    <phoneticPr fontId="9"/>
  </si>
  <si>
    <t>shape</t>
    <phoneticPr fontId="9"/>
  </si>
  <si>
    <t>Sum</t>
    <phoneticPr fontId="9"/>
  </si>
  <si>
    <t>scale</t>
    <phoneticPr fontId="9"/>
  </si>
  <si>
    <t>Data</t>
    <phoneticPr fontId="9"/>
  </si>
  <si>
    <t>Prob</t>
    <phoneticPr fontId="9"/>
  </si>
  <si>
    <t xml:space="preserve"> -lnP</t>
    <phoneticPr fontId="9"/>
  </si>
  <si>
    <t>x</t>
    <phoneticPr fontId="9"/>
  </si>
  <si>
    <t>ln x</t>
    <phoneticPr fontId="9"/>
  </si>
  <si>
    <t>F(t)</t>
  </si>
  <si>
    <t>modf F(t)</t>
    <phoneticPr fontId="9"/>
  </si>
  <si>
    <t>Weibull</t>
    <phoneticPr fontId="9"/>
  </si>
  <si>
    <t>Weibull distribution</t>
    <phoneticPr fontId="9"/>
  </si>
  <si>
    <t>n=</t>
    <phoneticPr fontId="4"/>
  </si>
  <si>
    <t>p=</t>
    <phoneticPr fontId="4"/>
  </si>
  <si>
    <t>LCL</t>
    <phoneticPr fontId="4"/>
  </si>
  <si>
    <t>UCL</t>
    <phoneticPr fontId="4"/>
  </si>
  <si>
    <t>np</t>
    <phoneticPr fontId="4"/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</si>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</sst>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Calibri"/>
      <family val="2"/>
      <charset val="128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</font>
    <font>
      <b/>
      <sz val="11"/>
      <color theme="1"/>
      <name val="Calibri"/>
      <family val="2"/>
      <charset val="128"/>
    </font>
    <font>
      <sz val="6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Calibri"/>
      <family val="2"/>
      <charset val="128"/>
    </font>
    <font>
      <sz val="12"/>
      <color theme="1"/>
      <name val="Calibri"/>
      <family val="2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2" fillId="0" borderId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5" fillId="0" borderId="3" xfId="0" applyFont="1" applyBorder="1">
      <alignment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13" fillId="0" borderId="0" xfId="2" applyFont="1">
      <alignment vertical="center"/>
    </xf>
    <xf numFmtId="0" fontId="13" fillId="0" borderId="4" xfId="2" applyFont="1" applyBorder="1">
      <alignment vertical="center"/>
    </xf>
    <xf numFmtId="0" fontId="13" fillId="2" borderId="4" xfId="2" applyFont="1" applyFill="1" applyBorder="1">
      <alignment vertical="center"/>
    </xf>
  </cellXfs>
  <cellStyles count="3">
    <cellStyle name="標準" xfId="0" builtinId="0"/>
    <cellStyle name="標準 2" xfId="1" xr:uid="{00000000-0005-0000-0000-000001000000}"/>
    <cellStyle name="標準 3" xfId="2" xr:uid="{82B62D9A-EF62-484F-BAF3-90F52DE9BF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9412037037037"/>
          <c:y val="4.2090625E-2"/>
          <c:w val="0.78156203703703708"/>
          <c:h val="0.724164930555555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'Ex9-1 XR'!$H$4</c:f>
              <c:strCache>
                <c:ptCount val="1"/>
                <c:pt idx="0">
                  <c:v>Mean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'Ex9-1 XR'!$A$5:$A$24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'Ex9-1 XR'!$H$5:$H$24</c:f>
              <c:numCache>
                <c:formatCode>General</c:formatCode>
                <c:ptCount val="20"/>
                <c:pt idx="0">
                  <c:v>54.166666666666664</c:v>
                </c:pt>
                <c:pt idx="1">
                  <c:v>55.5</c:v>
                </c:pt>
                <c:pt idx="2">
                  <c:v>54.666666666666664</c:v>
                </c:pt>
                <c:pt idx="3">
                  <c:v>52.833333333333336</c:v>
                </c:pt>
                <c:pt idx="4">
                  <c:v>54.166666666666664</c:v>
                </c:pt>
                <c:pt idx="5">
                  <c:v>59.166666666666664</c:v>
                </c:pt>
                <c:pt idx="6">
                  <c:v>54.666666666666664</c:v>
                </c:pt>
                <c:pt idx="7">
                  <c:v>57.166666666666664</c:v>
                </c:pt>
                <c:pt idx="8">
                  <c:v>55.333333333333336</c:v>
                </c:pt>
                <c:pt idx="9">
                  <c:v>54.333333333333336</c:v>
                </c:pt>
                <c:pt idx="10">
                  <c:v>56.333333333333336</c:v>
                </c:pt>
                <c:pt idx="11">
                  <c:v>56.333333333333336</c:v>
                </c:pt>
                <c:pt idx="12">
                  <c:v>53</c:v>
                </c:pt>
                <c:pt idx="13">
                  <c:v>54.333333333333336</c:v>
                </c:pt>
                <c:pt idx="14">
                  <c:v>55.333333333333336</c:v>
                </c:pt>
                <c:pt idx="15">
                  <c:v>54.5</c:v>
                </c:pt>
                <c:pt idx="16">
                  <c:v>54.666666666666664</c:v>
                </c:pt>
                <c:pt idx="17">
                  <c:v>55.5</c:v>
                </c:pt>
                <c:pt idx="18">
                  <c:v>56.666666666666664</c:v>
                </c:pt>
                <c:pt idx="19">
                  <c:v>56.166666666666664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04-413C-808F-6C3CF9298FB8}"/>
            </c:ext>
          </c:extLst>
        </c:ser>
        <c:ser>
          <c:idx val="1"/>
          <c:order val="1"/>
          <c:tx>
            <c:strRef>
              <c:f>'Ex9-1 XR'!$D$29</c:f>
              <c:strCache>
                <c:ptCount val="1"/>
                <c:pt idx="0">
                  <c:v>M UCL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'Ex9-1 XR'!$G$27:$H$27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'Ex9-1 XR'!$E$29:$F$29</c:f>
              <c:numCache>
                <c:formatCode>General</c:formatCode>
                <c:ptCount val="2"/>
                <c:pt idx="0">
                  <c:v>61.399916666666677</c:v>
                </c:pt>
                <c:pt idx="1">
                  <c:v>61.399916666666677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04-413C-808F-6C3CF9298FB8}"/>
            </c:ext>
          </c:extLst>
        </c:ser>
        <c:ser>
          <c:idx val="2"/>
          <c:order val="2"/>
          <c:tx>
            <c:strRef>
              <c:f>'Ex9-1 XR'!$D$30</c:f>
              <c:strCache>
                <c:ptCount val="1"/>
                <c:pt idx="0">
                  <c:v>M LCL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'Ex9-1 XR'!$G$27:$H$27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'Ex9-1 XR'!$E$30:$F$30</c:f>
              <c:numCache>
                <c:formatCode>General</c:formatCode>
                <c:ptCount val="2"/>
                <c:pt idx="0">
                  <c:v>49.083416666666672</c:v>
                </c:pt>
                <c:pt idx="1">
                  <c:v>49.083416666666672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04-413C-808F-6C3CF9298FB8}"/>
            </c:ext>
          </c:extLst>
        </c:ser>
        <c:ser>
          <c:idx val="6"/>
          <c:order val="3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'Ex9-1 XR'!$G$27:$H$27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'Ex9-1 XR'!$H$25:$H$26</c:f>
              <c:numCache>
                <c:formatCode>General</c:formatCode>
                <c:ptCount val="2"/>
                <c:pt idx="0">
                  <c:v>55.241666666666674</c:v>
                </c:pt>
                <c:pt idx="1">
                  <c:v>55.241666666666674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04-413C-808F-6C3CF9298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80032"/>
        <c:axId val="104900096"/>
      </c:scatterChart>
      <c:valAx>
        <c:axId val="99980032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/>
                  <a:t>Date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04900096"/>
        <c:crosses val="autoZero"/>
        <c:crossBetween val="midCat"/>
        <c:majorUnit val="4"/>
        <c:minorUnit val="2"/>
      </c:valAx>
      <c:valAx>
        <c:axId val="104900096"/>
        <c:scaling>
          <c:orientation val="minMax"/>
          <c:max val="70"/>
          <c:min val="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/>
                  <a:t>Average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9980032"/>
        <c:crossesAt val="0"/>
        <c:crossBetween val="midCat"/>
        <c:majorUnit val="10"/>
        <c:minorUnit val="5"/>
      </c:valAx>
      <c:spPr>
        <a:ln w="15875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14212962962963"/>
          <c:y val="6.2314753970088226E-2"/>
          <c:w val="0.79336111111111107"/>
          <c:h val="0.68788715277777779"/>
        </c:manualLayout>
      </c:layout>
      <c:scatterChart>
        <c:scatterStyle val="lineMarker"/>
        <c:varyColors val="0"/>
        <c:ser>
          <c:idx val="3"/>
          <c:order val="0"/>
          <c:tx>
            <c:strRef>
              <c:f>'Ex9-1 XR'!$K$4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'Ex9-1 XR'!$A$5:$A$24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'Ex9-1 XR'!$K$5:$K$24</c:f>
              <c:numCache>
                <c:formatCode>General</c:formatCode>
                <c:ptCount val="20"/>
                <c:pt idx="0">
                  <c:v>17</c:v>
                </c:pt>
                <c:pt idx="1">
                  <c:v>10</c:v>
                </c:pt>
                <c:pt idx="2">
                  <c:v>13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17</c:v>
                </c:pt>
                <c:pt idx="10">
                  <c:v>6</c:v>
                </c:pt>
                <c:pt idx="11">
                  <c:v>17</c:v>
                </c:pt>
                <c:pt idx="12">
                  <c:v>19</c:v>
                </c:pt>
                <c:pt idx="13">
                  <c:v>16</c:v>
                </c:pt>
                <c:pt idx="14">
                  <c:v>11</c:v>
                </c:pt>
                <c:pt idx="15">
                  <c:v>15</c:v>
                </c:pt>
                <c:pt idx="16">
                  <c:v>15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41-4BB9-B393-9204161950DF}"/>
            </c:ext>
          </c:extLst>
        </c:ser>
        <c:ser>
          <c:idx val="4"/>
          <c:order val="1"/>
          <c:tx>
            <c:strRef>
              <c:f>'Ex9-1 XR'!$D$32</c:f>
              <c:strCache>
                <c:ptCount val="1"/>
                <c:pt idx="0">
                  <c:v>R UCL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'Ex9-1 XR'!$G$27:$H$27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'Ex9-1 XR'!$E$32:$F$32</c:f>
              <c:numCache>
                <c:formatCode>General</c:formatCode>
                <c:ptCount val="2"/>
                <c:pt idx="0">
                  <c:v>25.550999999999998</c:v>
                </c:pt>
                <c:pt idx="1">
                  <c:v>25.550999999999998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41-4BB9-B393-9204161950DF}"/>
            </c:ext>
          </c:extLst>
        </c:ser>
        <c:ser>
          <c:idx val="7"/>
          <c:order val="2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'Ex9-1 XR'!$G$27:$H$27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'Ex9-1 XR'!$K$25:$K$26</c:f>
              <c:numCache>
                <c:formatCode>General</c:formatCode>
                <c:ptCount val="2"/>
                <c:pt idx="0">
                  <c:v>12.75</c:v>
                </c:pt>
                <c:pt idx="1">
                  <c:v>12.75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41-4BB9-B393-920416195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47552"/>
        <c:axId val="105065088"/>
      </c:scatterChart>
      <c:valAx>
        <c:axId val="105047552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/>
                  <a:t>Date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05065088"/>
        <c:crosses val="autoZero"/>
        <c:crossBetween val="midCat"/>
        <c:majorUnit val="4"/>
        <c:minorUnit val="2"/>
      </c:valAx>
      <c:valAx>
        <c:axId val="105065088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/>
                  <a:t>Range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05047552"/>
        <c:crossesAt val="0"/>
        <c:crossBetween val="midCat"/>
        <c:majorUnit val="10"/>
        <c:minorUnit val="5"/>
      </c:valAx>
      <c:spPr>
        <a:ln w="15875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98636363636364"/>
          <c:y val="3.7680902777777775E-2"/>
          <c:w val="0.8165168981481481"/>
          <c:h val="0.715433680555555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'Ex9-2 pn'!$C$4</c:f>
              <c:strCache>
                <c:ptCount val="1"/>
                <c:pt idx="0">
                  <c:v>np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'Ex9-2 pn'!$B$5:$B$24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'Ex9-2 pn'!$C$5:$C$24</c:f>
              <c:numCache>
                <c:formatCode>General</c:formatCode>
                <c:ptCount val="20"/>
                <c:pt idx="0">
                  <c:v>4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10</c:v>
                </c:pt>
                <c:pt idx="6">
                  <c:v>4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8D-46E1-A56D-B9311774EFD7}"/>
            </c:ext>
          </c:extLst>
        </c:ser>
        <c:ser>
          <c:idx val="2"/>
          <c:order val="1"/>
          <c:tx>
            <c:strRef>
              <c:f>'Ex9-2 pn'!$B$25</c:f>
              <c:strCache>
                <c:ptCount val="1"/>
                <c:pt idx="0">
                  <c:v>Mean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'Ex9-2 pn'!$E$4:$F$4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'Ex9-2 pn'!$E$3:$F$3</c:f>
              <c:numCache>
                <c:formatCode>General</c:formatCode>
                <c:ptCount val="2"/>
                <c:pt idx="0">
                  <c:v>3.55</c:v>
                </c:pt>
                <c:pt idx="1">
                  <c:v>3.55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8D-46E1-A56D-B9311774EFD7}"/>
            </c:ext>
          </c:extLst>
        </c:ser>
        <c:ser>
          <c:idx val="3"/>
          <c:order val="2"/>
          <c:tx>
            <c:strRef>
              <c:f>'Ex9-2 pn'!$E$6</c:f>
              <c:strCache>
                <c:ptCount val="1"/>
                <c:pt idx="0">
                  <c:v>UCL</c:v>
                </c:pt>
              </c:strCache>
            </c:strRef>
          </c:tx>
          <c:spPr>
            <a:ln w="15875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'Ex9-2 pn'!$E$4:$F$4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'Ex9-2 pn'!$F$6:$G$6</c:f>
              <c:numCache>
                <c:formatCode>General</c:formatCode>
                <c:ptCount val="2"/>
                <c:pt idx="0">
                  <c:v>9.0326658661640131</c:v>
                </c:pt>
                <c:pt idx="1">
                  <c:v>9.0326658661640131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8D-46E1-A56D-B9311774E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48224"/>
        <c:axId val="141657600"/>
      </c:scatterChart>
      <c:valAx>
        <c:axId val="141348224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/>
                  <a:t>Date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41657600"/>
        <c:crosses val="autoZero"/>
        <c:crossBetween val="midCat"/>
        <c:majorUnit val="4"/>
        <c:minorUnit val="2"/>
      </c:valAx>
      <c:valAx>
        <c:axId val="141657600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/>
                  <a:t>No. of defective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41348224"/>
        <c:crosses val="autoZero"/>
        <c:crossBetween val="midCat"/>
        <c:majorUnit val="2"/>
      </c:valAx>
      <c:spPr>
        <a:ln w="15875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5585648148148"/>
          <c:y val="4.2090625E-2"/>
          <c:w val="0.74965763888888892"/>
          <c:h val="0.727052777777777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'Ex9-3 Weibull'!$G$5</c:f>
              <c:strCache>
                <c:ptCount val="1"/>
                <c:pt idx="0">
                  <c:v>F(t)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'Ex9-3 Weibull'!$E$6:$E$35</c:f>
              <c:numCache>
                <c:formatCode>General</c:formatCode>
                <c:ptCount val="30"/>
                <c:pt idx="0">
                  <c:v>727.56419722765804</c:v>
                </c:pt>
                <c:pt idx="1">
                  <c:v>728.48749999999995</c:v>
                </c:pt>
                <c:pt idx="2">
                  <c:v>741.13819999999998</c:v>
                </c:pt>
                <c:pt idx="3">
                  <c:v>765.24439407786497</c:v>
                </c:pt>
                <c:pt idx="4">
                  <c:v>766.46839999999997</c:v>
                </c:pt>
                <c:pt idx="5">
                  <c:v>823.10839999999996</c:v>
                </c:pt>
                <c:pt idx="6">
                  <c:v>1010.2399</c:v>
                </c:pt>
                <c:pt idx="7">
                  <c:v>1020.38678099092</c:v>
                </c:pt>
                <c:pt idx="8">
                  <c:v>1267.0175999999999</c:v>
                </c:pt>
                <c:pt idx="9">
                  <c:v>2290.3733999999999</c:v>
                </c:pt>
                <c:pt idx="10">
                  <c:v>2383.2399999999998</c:v>
                </c:pt>
                <c:pt idx="11">
                  <c:v>2651.17327608093</c:v>
                </c:pt>
                <c:pt idx="12">
                  <c:v>2704.6736999999998</c:v>
                </c:pt>
                <c:pt idx="13">
                  <c:v>2812.6370841144899</c:v>
                </c:pt>
                <c:pt idx="14">
                  <c:v>2923.0576000000001</c:v>
                </c:pt>
                <c:pt idx="15">
                  <c:v>3405.5753</c:v>
                </c:pt>
                <c:pt idx="16">
                  <c:v>3666.4814999999999</c:v>
                </c:pt>
                <c:pt idx="17">
                  <c:v>3902.6060000000002</c:v>
                </c:pt>
                <c:pt idx="18">
                  <c:v>3995.5226633939101</c:v>
                </c:pt>
                <c:pt idx="19">
                  <c:v>4421.5285000000003</c:v>
                </c:pt>
                <c:pt idx="20">
                  <c:v>4500.4520718389203</c:v>
                </c:pt>
                <c:pt idx="21">
                  <c:v>4894.9710999999998</c:v>
                </c:pt>
                <c:pt idx="22">
                  <c:v>6658.9688999999998</c:v>
                </c:pt>
                <c:pt idx="23">
                  <c:v>7696.6251267464704</c:v>
                </c:pt>
                <c:pt idx="24">
                  <c:v>7704.57761377938</c:v>
                </c:pt>
                <c:pt idx="25">
                  <c:v>8668.9989999999998</c:v>
                </c:pt>
                <c:pt idx="26">
                  <c:v>8795.4856636561799</c:v>
                </c:pt>
                <c:pt idx="27">
                  <c:v>10309.0928</c:v>
                </c:pt>
                <c:pt idx="28">
                  <c:v>11556.8773</c:v>
                </c:pt>
                <c:pt idx="29">
                  <c:v>12629.6618</c:v>
                </c:pt>
              </c:numCache>
            </c:numRef>
          </c:xVal>
          <c:yVal>
            <c:numRef>
              <c:f>'Ex9-3 Weibull'!$G$6:$G$35</c:f>
              <c:numCache>
                <c:formatCode>General</c:formatCode>
                <c:ptCount val="30"/>
                <c:pt idx="0">
                  <c:v>3.3333333333333333E-2</c:v>
                </c:pt>
                <c:pt idx="1">
                  <c:v>6.6666666666666666E-2</c:v>
                </c:pt>
                <c:pt idx="2">
                  <c:v>0.1</c:v>
                </c:pt>
                <c:pt idx="3">
                  <c:v>0.13333333333333333</c:v>
                </c:pt>
                <c:pt idx="4">
                  <c:v>0.16666666666666666</c:v>
                </c:pt>
                <c:pt idx="5">
                  <c:v>0.2</c:v>
                </c:pt>
                <c:pt idx="6">
                  <c:v>0.23333333333333334</c:v>
                </c:pt>
                <c:pt idx="7">
                  <c:v>0.26666666666666666</c:v>
                </c:pt>
                <c:pt idx="8">
                  <c:v>0.3</c:v>
                </c:pt>
                <c:pt idx="9">
                  <c:v>0.33333333333333331</c:v>
                </c:pt>
                <c:pt idx="10">
                  <c:v>0.36666666666666664</c:v>
                </c:pt>
                <c:pt idx="11">
                  <c:v>0.4</c:v>
                </c:pt>
                <c:pt idx="12">
                  <c:v>0.43333333333333335</c:v>
                </c:pt>
                <c:pt idx="13">
                  <c:v>0.46666666666666667</c:v>
                </c:pt>
                <c:pt idx="14">
                  <c:v>0.5</c:v>
                </c:pt>
                <c:pt idx="15">
                  <c:v>0.53333333333333333</c:v>
                </c:pt>
                <c:pt idx="16">
                  <c:v>0.56666666666666665</c:v>
                </c:pt>
                <c:pt idx="17">
                  <c:v>0.6</c:v>
                </c:pt>
                <c:pt idx="18">
                  <c:v>0.6333333333333333</c:v>
                </c:pt>
                <c:pt idx="19">
                  <c:v>0.66666666666666663</c:v>
                </c:pt>
                <c:pt idx="20">
                  <c:v>0.7</c:v>
                </c:pt>
                <c:pt idx="21">
                  <c:v>0.73333333333333328</c:v>
                </c:pt>
                <c:pt idx="22">
                  <c:v>0.76666666666666672</c:v>
                </c:pt>
                <c:pt idx="23">
                  <c:v>0.8</c:v>
                </c:pt>
                <c:pt idx="24">
                  <c:v>0.83333333333333337</c:v>
                </c:pt>
                <c:pt idx="25">
                  <c:v>0.8666666666666667</c:v>
                </c:pt>
                <c:pt idx="26">
                  <c:v>0.9</c:v>
                </c:pt>
                <c:pt idx="27">
                  <c:v>0.93333333333333335</c:v>
                </c:pt>
                <c:pt idx="28">
                  <c:v>0.96666666666666667</c:v>
                </c:pt>
                <c:pt idx="2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4A-45FB-8F1A-7E3504B8B3F7}"/>
            </c:ext>
          </c:extLst>
        </c:ser>
        <c:ser>
          <c:idx val="1"/>
          <c:order val="1"/>
          <c:tx>
            <c:strRef>
              <c:f>'Ex9-3 Weibull'!$I$5</c:f>
              <c:strCache>
                <c:ptCount val="1"/>
                <c:pt idx="0">
                  <c:v>Weibull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'Ex9-3 Weibull'!$E$6:$E$35</c:f>
              <c:numCache>
                <c:formatCode>General</c:formatCode>
                <c:ptCount val="30"/>
                <c:pt idx="0">
                  <c:v>727.56419722765804</c:v>
                </c:pt>
                <c:pt idx="1">
                  <c:v>728.48749999999995</c:v>
                </c:pt>
                <c:pt idx="2">
                  <c:v>741.13819999999998</c:v>
                </c:pt>
                <c:pt idx="3">
                  <c:v>765.24439407786497</c:v>
                </c:pt>
                <c:pt idx="4">
                  <c:v>766.46839999999997</c:v>
                </c:pt>
                <c:pt idx="5">
                  <c:v>823.10839999999996</c:v>
                </c:pt>
                <c:pt idx="6">
                  <c:v>1010.2399</c:v>
                </c:pt>
                <c:pt idx="7">
                  <c:v>1020.38678099092</c:v>
                </c:pt>
                <c:pt idx="8">
                  <c:v>1267.0175999999999</c:v>
                </c:pt>
                <c:pt idx="9">
                  <c:v>2290.3733999999999</c:v>
                </c:pt>
                <c:pt idx="10">
                  <c:v>2383.2399999999998</c:v>
                </c:pt>
                <c:pt idx="11">
                  <c:v>2651.17327608093</c:v>
                </c:pt>
                <c:pt idx="12">
                  <c:v>2704.6736999999998</c:v>
                </c:pt>
                <c:pt idx="13">
                  <c:v>2812.6370841144899</c:v>
                </c:pt>
                <c:pt idx="14">
                  <c:v>2923.0576000000001</c:v>
                </c:pt>
                <c:pt idx="15">
                  <c:v>3405.5753</c:v>
                </c:pt>
                <c:pt idx="16">
                  <c:v>3666.4814999999999</c:v>
                </c:pt>
                <c:pt idx="17">
                  <c:v>3902.6060000000002</c:v>
                </c:pt>
                <c:pt idx="18">
                  <c:v>3995.5226633939101</c:v>
                </c:pt>
                <c:pt idx="19">
                  <c:v>4421.5285000000003</c:v>
                </c:pt>
                <c:pt idx="20">
                  <c:v>4500.4520718389203</c:v>
                </c:pt>
                <c:pt idx="21">
                  <c:v>4894.9710999999998</c:v>
                </c:pt>
                <c:pt idx="22">
                  <c:v>6658.9688999999998</c:v>
                </c:pt>
                <c:pt idx="23">
                  <c:v>7696.6251267464704</c:v>
                </c:pt>
                <c:pt idx="24">
                  <c:v>7704.57761377938</c:v>
                </c:pt>
                <c:pt idx="25">
                  <c:v>8668.9989999999998</c:v>
                </c:pt>
                <c:pt idx="26">
                  <c:v>8795.4856636561799</c:v>
                </c:pt>
                <c:pt idx="27">
                  <c:v>10309.0928</c:v>
                </c:pt>
                <c:pt idx="28">
                  <c:v>11556.8773</c:v>
                </c:pt>
                <c:pt idx="29">
                  <c:v>12629.6618</c:v>
                </c:pt>
              </c:numCache>
            </c:numRef>
          </c:xVal>
          <c:yVal>
            <c:numRef>
              <c:f>'Ex9-3 Weibull'!$I$6:$I$35</c:f>
              <c:numCache>
                <c:formatCode>General</c:formatCode>
                <c:ptCount val="30"/>
                <c:pt idx="0">
                  <c:v>9.6876468324702467E-2</c:v>
                </c:pt>
                <c:pt idx="1">
                  <c:v>9.7022204129532302E-2</c:v>
                </c:pt>
                <c:pt idx="2">
                  <c:v>9.9021229126748558E-2</c:v>
                </c:pt>
                <c:pt idx="3">
                  <c:v>0.10284141990229972</c:v>
                </c:pt>
                <c:pt idx="4">
                  <c:v>0.10303576256187076</c:v>
                </c:pt>
                <c:pt idx="5">
                  <c:v>0.11206476483365181</c:v>
                </c:pt>
                <c:pt idx="6">
                  <c:v>0.14227830493146468</c:v>
                </c:pt>
                <c:pt idx="7">
                  <c:v>0.14392863449735249</c:v>
                </c:pt>
                <c:pt idx="8">
                  <c:v>0.18420985089072323</c:v>
                </c:pt>
                <c:pt idx="9">
                  <c:v>0.34701908105392298</c:v>
                </c:pt>
                <c:pt idx="10">
                  <c:v>0.36101780479580581</c:v>
                </c:pt>
                <c:pt idx="11">
                  <c:v>0.40044147708813471</c:v>
                </c:pt>
                <c:pt idx="12">
                  <c:v>0.40813425082947186</c:v>
                </c:pt>
                <c:pt idx="13">
                  <c:v>0.42346982177167014</c:v>
                </c:pt>
                <c:pt idx="14">
                  <c:v>0.43888913601583107</c:v>
                </c:pt>
                <c:pt idx="15">
                  <c:v>0.50301832040648997</c:v>
                </c:pt>
                <c:pt idx="16">
                  <c:v>0.53544132415266033</c:v>
                </c:pt>
                <c:pt idx="17">
                  <c:v>0.56341048946442696</c:v>
                </c:pt>
                <c:pt idx="18">
                  <c:v>0.574059733098638</c:v>
                </c:pt>
                <c:pt idx="19">
                  <c:v>0.62033500158278898</c:v>
                </c:pt>
                <c:pt idx="20">
                  <c:v>0.62845479073215482</c:v>
                </c:pt>
                <c:pt idx="21">
                  <c:v>0.66697551415734735</c:v>
                </c:pt>
                <c:pt idx="22">
                  <c:v>0.80097584928140431</c:v>
                </c:pt>
                <c:pt idx="23">
                  <c:v>0.85544150567370281</c:v>
                </c:pt>
                <c:pt idx="24">
                  <c:v>0.85580157740816243</c:v>
                </c:pt>
                <c:pt idx="25">
                  <c:v>0.89392447458686131</c:v>
                </c:pt>
                <c:pt idx="26">
                  <c:v>0.89817770759914606</c:v>
                </c:pt>
                <c:pt idx="27">
                  <c:v>0.93827971346933181</c:v>
                </c:pt>
                <c:pt idx="28">
                  <c:v>0.95972086293113212</c:v>
                </c:pt>
                <c:pt idx="29">
                  <c:v>0.97235052084137996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4A-45FB-8F1A-7E3504B8B3F7}"/>
            </c:ext>
          </c:extLst>
        </c:ser>
        <c:ser>
          <c:idx val="2"/>
          <c:order val="2"/>
          <c:tx>
            <c:strRef>
              <c:f>'Ex9-3 Weibull'!$J$5</c:f>
              <c:strCache>
                <c:ptCount val="1"/>
                <c:pt idx="0">
                  <c:v>Weibull distribution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'Ex9-3 Weibull'!$E$6:$E$35</c:f>
              <c:numCache>
                <c:formatCode>General</c:formatCode>
                <c:ptCount val="30"/>
                <c:pt idx="0">
                  <c:v>727.56419722765804</c:v>
                </c:pt>
                <c:pt idx="1">
                  <c:v>728.48749999999995</c:v>
                </c:pt>
                <c:pt idx="2">
                  <c:v>741.13819999999998</c:v>
                </c:pt>
                <c:pt idx="3">
                  <c:v>765.24439407786497</c:v>
                </c:pt>
                <c:pt idx="4">
                  <c:v>766.46839999999997</c:v>
                </c:pt>
                <c:pt idx="5">
                  <c:v>823.10839999999996</c:v>
                </c:pt>
                <c:pt idx="6">
                  <c:v>1010.2399</c:v>
                </c:pt>
                <c:pt idx="7">
                  <c:v>1020.38678099092</c:v>
                </c:pt>
                <c:pt idx="8">
                  <c:v>1267.0175999999999</c:v>
                </c:pt>
                <c:pt idx="9">
                  <c:v>2290.3733999999999</c:v>
                </c:pt>
                <c:pt idx="10">
                  <c:v>2383.2399999999998</c:v>
                </c:pt>
                <c:pt idx="11">
                  <c:v>2651.17327608093</c:v>
                </c:pt>
                <c:pt idx="12">
                  <c:v>2704.6736999999998</c:v>
                </c:pt>
                <c:pt idx="13">
                  <c:v>2812.6370841144899</c:v>
                </c:pt>
                <c:pt idx="14">
                  <c:v>2923.0576000000001</c:v>
                </c:pt>
                <c:pt idx="15">
                  <c:v>3405.5753</c:v>
                </c:pt>
                <c:pt idx="16">
                  <c:v>3666.4814999999999</c:v>
                </c:pt>
                <c:pt idx="17">
                  <c:v>3902.6060000000002</c:v>
                </c:pt>
                <c:pt idx="18">
                  <c:v>3995.5226633939101</c:v>
                </c:pt>
                <c:pt idx="19">
                  <c:v>4421.5285000000003</c:v>
                </c:pt>
                <c:pt idx="20">
                  <c:v>4500.4520718389203</c:v>
                </c:pt>
                <c:pt idx="21">
                  <c:v>4894.9710999999998</c:v>
                </c:pt>
                <c:pt idx="22">
                  <c:v>6658.9688999999998</c:v>
                </c:pt>
                <c:pt idx="23">
                  <c:v>7696.6251267464704</c:v>
                </c:pt>
                <c:pt idx="24">
                  <c:v>7704.57761377938</c:v>
                </c:pt>
                <c:pt idx="25">
                  <c:v>8668.9989999999998</c:v>
                </c:pt>
                <c:pt idx="26">
                  <c:v>8795.4856636561799</c:v>
                </c:pt>
                <c:pt idx="27">
                  <c:v>10309.0928</c:v>
                </c:pt>
                <c:pt idx="28">
                  <c:v>11556.8773</c:v>
                </c:pt>
                <c:pt idx="29">
                  <c:v>12629.6618</c:v>
                </c:pt>
              </c:numCache>
            </c:numRef>
          </c:xVal>
          <c:yVal>
            <c:numRef>
              <c:f>'Ex9-3 Weibull'!$J$6:$J$35</c:f>
              <c:numCache>
                <c:formatCode>General</c:formatCode>
                <c:ptCount val="30"/>
                <c:pt idx="0">
                  <c:v>0.10271113086491833</c:v>
                </c:pt>
                <c:pt idx="1">
                  <c:v>0.10287157768171953</c:v>
                </c:pt>
                <c:pt idx="2">
                  <c:v>0.10507317109791654</c:v>
                </c:pt>
                <c:pt idx="3">
                  <c:v>0.1092844065278768</c:v>
                </c:pt>
                <c:pt idx="4">
                  <c:v>0.10949877651652645</c:v>
                </c:pt>
                <c:pt idx="5">
                  <c:v>0.119471645351588</c:v>
                </c:pt>
                <c:pt idx="6">
                  <c:v>0.15300231024900285</c:v>
                </c:pt>
                <c:pt idx="7">
                  <c:v>0.15483957808464738</c:v>
                </c:pt>
                <c:pt idx="8">
                  <c:v>0.19981068153192078</c:v>
                </c:pt>
                <c:pt idx="9">
                  <c:v>0.3819988954048158</c:v>
                </c:pt>
                <c:pt idx="10">
                  <c:v>0.39757106717070123</c:v>
                </c:pt>
                <c:pt idx="11">
                  <c:v>0.44125977042131165</c:v>
                </c:pt>
                <c:pt idx="12">
                  <c:v>0.44975222053084807</c:v>
                </c:pt>
                <c:pt idx="13">
                  <c:v>0.46664627152495158</c:v>
                </c:pt>
                <c:pt idx="14">
                  <c:v>0.48358137623055253</c:v>
                </c:pt>
                <c:pt idx="15">
                  <c:v>0.55337445747248193</c:v>
                </c:pt>
                <c:pt idx="16">
                  <c:v>0.58820032518546828</c:v>
                </c:pt>
                <c:pt idx="17">
                  <c:v>0.6179501596227861</c:v>
                </c:pt>
                <c:pt idx="18">
                  <c:v>0.62919971742667313</c:v>
                </c:pt>
                <c:pt idx="19">
                  <c:v>0.67753137686736264</c:v>
                </c:pt>
                <c:pt idx="20">
                  <c:v>0.68591181049123429</c:v>
                </c:pt>
                <c:pt idx="21">
                  <c:v>0.72521283454997409</c:v>
                </c:pt>
                <c:pt idx="22">
                  <c:v>0.85445025976429867</c:v>
                </c:pt>
                <c:pt idx="23">
                  <c:v>0.90235972590744484</c:v>
                </c:pt>
                <c:pt idx="24">
                  <c:v>0.90266441740095615</c:v>
                </c:pt>
                <c:pt idx="25">
                  <c:v>0.93383474551357148</c:v>
                </c:pt>
                <c:pt idx="26">
                  <c:v>0.937163638882339</c:v>
                </c:pt>
                <c:pt idx="27">
                  <c:v>0.96668255646895918</c:v>
                </c:pt>
                <c:pt idx="28">
                  <c:v>0.98067544927438344</c:v>
                </c:pt>
                <c:pt idx="29">
                  <c:v>0.98807476817085982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4A-45FB-8F1A-7E3504B8B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545471"/>
        <c:axId val="1519548799"/>
      </c:scatterChart>
      <c:valAx>
        <c:axId val="1519545471"/>
        <c:scaling>
          <c:orientation val="minMax"/>
          <c:max val="14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t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(hr)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19548799"/>
        <c:crosses val="autoZero"/>
        <c:crossBetween val="midCat"/>
        <c:majorUnit val="4000"/>
        <c:minorUnit val="2000"/>
      </c:valAx>
      <c:valAx>
        <c:axId val="1519548799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t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19545471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248690</xdr:colOff>
      <xdr:row>0</xdr:row>
      <xdr:rowOff>103908</xdr:rowOff>
    </xdr:from>
    <xdr:to>
      <xdr:col>18</xdr:col>
      <xdr:colOff>301490</xdr:colOff>
      <xdr:row>15</xdr:row>
      <xdr:rowOff>94658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251460</xdr:colOff>
      <xdr:row>16</xdr:row>
      <xdr:rowOff>0</xdr:rowOff>
    </xdr:from>
    <xdr:to>
      <xdr:col>18</xdr:col>
      <xdr:colOff>304260</xdr:colOff>
      <xdr:row>31</xdr:row>
      <xdr:rowOff>60600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0.80979</cdr:x>
      <cdr:y>0.1385</cdr:y>
    </cdr:from>
    <cdr:to>
      <cdr:x>0.93807</cdr:x>
      <cdr:y>0.2275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498293" y="398888"/>
          <a:ext cx="554169" cy="256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UCL</a:t>
          </a:r>
        </a:p>
      </cdr:txBody>
    </cdr:sp>
  </cdr:relSizeAnchor>
  <cdr:relSizeAnchor xmlns:cdr="http://schemas.openxmlformats.org/drawingml/2006/chartDrawing">
    <cdr:from>
      <cdr:x>0.82181</cdr:x>
      <cdr:y>0.55983</cdr:y>
    </cdr:from>
    <cdr:to>
      <cdr:x>0.9517</cdr:x>
      <cdr:y>0.64642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550222" y="1612318"/>
          <a:ext cx="561124" cy="249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LCL</a:t>
          </a:r>
        </a:p>
      </cdr:txBody>
    </cdr:sp>
  </cdr:relSizeAnchor>
  <cdr:relSizeAnchor xmlns:cdr="http://schemas.openxmlformats.org/drawingml/2006/chartDrawing">
    <cdr:from>
      <cdr:x>0.76558</cdr:x>
      <cdr:y>0.27862</cdr:y>
    </cdr:from>
    <cdr:to>
      <cdr:x>0.88248</cdr:x>
      <cdr:y>0.38284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307309" y="802417"/>
          <a:ext cx="504985" cy="300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CL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0.81376</cdr:x>
      <cdr:y>0.16349</cdr:y>
    </cdr:from>
    <cdr:to>
      <cdr:x>0.95133</cdr:x>
      <cdr:y>0.27139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15439" y="470863"/>
          <a:ext cx="594303" cy="310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UCL</a:t>
          </a:r>
        </a:p>
      </cdr:txBody>
    </cdr:sp>
  </cdr:relSizeAnchor>
  <cdr:relSizeAnchor xmlns:cdr="http://schemas.openxmlformats.org/drawingml/2006/chartDrawing">
    <cdr:from>
      <cdr:x>0.8492</cdr:x>
      <cdr:y>0.50773</cdr:y>
    </cdr:from>
    <cdr:to>
      <cdr:x>0.96145</cdr:x>
      <cdr:y>0.61062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68548" y="1462254"/>
          <a:ext cx="484920" cy="29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CL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367145</xdr:colOff>
      <xdr:row>9</xdr:row>
      <xdr:rowOff>62345</xdr:rowOff>
    </xdr:from>
    <xdr:to>
      <xdr:col>13</xdr:col>
      <xdr:colOff>115145</xdr:colOff>
      <xdr:row>23</xdr:row>
      <xdr:rowOff>186445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F48597-45E8-43FC-BCE7-BD4C62CD7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0.87055</cdr:x>
      <cdr:y>0.42672</cdr:y>
    </cdr:from>
    <cdr:to>
      <cdr:x>1</cdr:x>
      <cdr:y>0.50609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60776" y="1228940"/>
          <a:ext cx="559224" cy="228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CL</a:t>
          </a:r>
        </a:p>
      </cdr:txBody>
    </cdr:sp>
  </cdr:relSizeAnchor>
  <cdr:relSizeAnchor xmlns:cdr="http://schemas.openxmlformats.org/drawingml/2006/chartDrawing">
    <cdr:from>
      <cdr:x>0.82351</cdr:x>
      <cdr:y>0.1074</cdr:y>
    </cdr:from>
    <cdr:to>
      <cdr:x>0.95296</cdr:x>
      <cdr:y>0.18678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557558" y="309307"/>
          <a:ext cx="559224" cy="228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UCL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252941</xdr:colOff>
      <xdr:row>7</xdr:row>
      <xdr:rowOff>120650</xdr:rowOff>
    </xdr:from>
    <xdr:to>
      <xdr:col>16</xdr:col>
      <xdr:colOff>450850</xdr:colOff>
      <xdr:row>22</xdr:row>
      <xdr:rowOff>63499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8072B03-6BB4-42F6-AED5-4DE38F2D1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Q33"/>
  <sheetViews>
    <sheetView topLeftCell="A7" zoomScale="120" zoomScaleNormal="120" workbookViewId="0">
      <selection activeCell="I16" sqref="I16"/>
    </sheetView>
  </sheetViews>
  <sheetFormatPr defaultRowHeight="14.4"/>
  <cols>
    <col min="1" max="1" width="9.77734375" customWidth="1"/>
    <col min="18" max="18" width="8.88671875" customWidth="1"/>
  </cols>
  <sheetData>
    <row r="4" spans="1:17" ht="15.6">
      <c r="A4" s="7" t="s">
        <v>16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8">
        <v>6</v>
      </c>
      <c r="H4" s="1" t="s">
        <v>3</v>
      </c>
      <c r="I4" s="1" t="s">
        <v>1</v>
      </c>
      <c r="J4" s="1" t="s">
        <v>2</v>
      </c>
      <c r="K4" s="1" t="s">
        <v>0</v>
      </c>
      <c r="N4" s="4"/>
      <c r="O4" s="4"/>
      <c r="P4" s="4"/>
      <c r="Q4" s="4"/>
    </row>
    <row r="5" spans="1:17" ht="15.6">
      <c r="A5">
        <v>1</v>
      </c>
      <c r="B5" s="9">
        <v>48</v>
      </c>
      <c r="C5">
        <v>63</v>
      </c>
      <c r="D5">
        <v>54</v>
      </c>
      <c r="E5">
        <v>59</v>
      </c>
      <c r="F5">
        <v>46</v>
      </c>
      <c r="G5">
        <v>55</v>
      </c>
      <c r="H5">
        <f t="shared" ref="H5:H24" si="0">AVERAGE(B5:G5)</f>
        <v>54.166666666666664</v>
      </c>
      <c r="I5">
        <f t="shared" ref="I5:I24" si="1">MAX(B5:G5)</f>
        <v>63</v>
      </c>
      <c r="J5">
        <f t="shared" ref="J5:J24" si="2">MIN(B5:G5)</f>
        <v>46</v>
      </c>
      <c r="K5">
        <f>I5-J5</f>
        <v>17</v>
      </c>
      <c r="N5" s="4"/>
      <c r="O5" s="4"/>
      <c r="P5" s="4"/>
      <c r="Q5" s="5"/>
    </row>
    <row r="6" spans="1:17" ht="15.6">
      <c r="A6">
        <v>2</v>
      </c>
      <c r="B6">
        <v>57</v>
      </c>
      <c r="C6">
        <v>54</v>
      </c>
      <c r="D6">
        <v>56</v>
      </c>
      <c r="E6">
        <v>54</v>
      </c>
      <c r="F6">
        <v>51</v>
      </c>
      <c r="G6">
        <v>61</v>
      </c>
      <c r="H6">
        <f t="shared" si="0"/>
        <v>55.5</v>
      </c>
      <c r="I6">
        <f t="shared" si="1"/>
        <v>61</v>
      </c>
      <c r="J6">
        <f t="shared" si="2"/>
        <v>51</v>
      </c>
      <c r="K6">
        <f>I6-J6</f>
        <v>10</v>
      </c>
      <c r="N6" s="4"/>
      <c r="O6" s="4"/>
      <c r="P6" s="4"/>
      <c r="Q6" s="5"/>
    </row>
    <row r="7" spans="1:17" ht="15.6">
      <c r="A7">
        <v>3</v>
      </c>
      <c r="B7">
        <v>51</v>
      </c>
      <c r="C7">
        <v>62</v>
      </c>
      <c r="D7">
        <v>56</v>
      </c>
      <c r="E7">
        <v>51</v>
      </c>
      <c r="F7">
        <v>49</v>
      </c>
      <c r="G7">
        <v>59</v>
      </c>
      <c r="H7">
        <f t="shared" si="0"/>
        <v>54.666666666666664</v>
      </c>
      <c r="I7">
        <f t="shared" si="1"/>
        <v>62</v>
      </c>
      <c r="J7">
        <f t="shared" si="2"/>
        <v>49</v>
      </c>
      <c r="K7">
        <f>I7-J7</f>
        <v>13</v>
      </c>
      <c r="N7" s="4"/>
      <c r="O7" s="4"/>
      <c r="P7" s="4"/>
      <c r="Q7" s="5"/>
    </row>
    <row r="8" spans="1:17" ht="15.6">
      <c r="A8">
        <v>4</v>
      </c>
      <c r="B8">
        <v>44</v>
      </c>
      <c r="C8">
        <v>60</v>
      </c>
      <c r="D8">
        <v>58</v>
      </c>
      <c r="E8">
        <v>59</v>
      </c>
      <c r="F8">
        <v>45</v>
      </c>
      <c r="G8">
        <v>51</v>
      </c>
      <c r="H8">
        <f t="shared" si="0"/>
        <v>52.833333333333336</v>
      </c>
      <c r="I8">
        <f t="shared" si="1"/>
        <v>60</v>
      </c>
      <c r="J8">
        <f t="shared" si="2"/>
        <v>44</v>
      </c>
      <c r="K8">
        <f t="shared" ref="K8:K24" si="3">I8-J8</f>
        <v>16</v>
      </c>
      <c r="N8" s="4"/>
      <c r="O8" s="4"/>
      <c r="P8" s="4"/>
      <c r="Q8" s="5"/>
    </row>
    <row r="9" spans="1:17" ht="15.6">
      <c r="A9">
        <v>5</v>
      </c>
      <c r="B9">
        <v>52</v>
      </c>
      <c r="C9">
        <v>53</v>
      </c>
      <c r="D9">
        <v>54</v>
      </c>
      <c r="E9">
        <v>51</v>
      </c>
      <c r="F9">
        <v>52</v>
      </c>
      <c r="G9">
        <v>63</v>
      </c>
      <c r="H9">
        <f t="shared" si="0"/>
        <v>54.166666666666664</v>
      </c>
      <c r="I9">
        <f t="shared" si="1"/>
        <v>63</v>
      </c>
      <c r="J9">
        <f t="shared" si="2"/>
        <v>51</v>
      </c>
      <c r="K9">
        <f t="shared" si="3"/>
        <v>12</v>
      </c>
      <c r="N9" s="4"/>
      <c r="O9" s="4"/>
      <c r="P9" s="4"/>
      <c r="Q9" s="5"/>
    </row>
    <row r="10" spans="1:17" ht="15.6">
      <c r="A10">
        <v>6</v>
      </c>
      <c r="B10">
        <v>61</v>
      </c>
      <c r="C10">
        <v>61</v>
      </c>
      <c r="D10">
        <v>58</v>
      </c>
      <c r="E10">
        <v>58</v>
      </c>
      <c r="F10">
        <v>54</v>
      </c>
      <c r="G10">
        <v>63</v>
      </c>
      <c r="H10">
        <f t="shared" si="0"/>
        <v>59.166666666666664</v>
      </c>
      <c r="I10">
        <f t="shared" si="1"/>
        <v>63</v>
      </c>
      <c r="J10">
        <f t="shared" si="2"/>
        <v>54</v>
      </c>
      <c r="K10">
        <f t="shared" si="3"/>
        <v>9</v>
      </c>
      <c r="N10" s="4"/>
      <c r="O10" s="4"/>
      <c r="P10" s="4"/>
      <c r="Q10" s="5"/>
    </row>
    <row r="11" spans="1:17" ht="15.6">
      <c r="A11">
        <v>7</v>
      </c>
      <c r="B11">
        <v>59</v>
      </c>
      <c r="C11">
        <v>50</v>
      </c>
      <c r="D11">
        <v>55</v>
      </c>
      <c r="E11">
        <v>54</v>
      </c>
      <c r="F11">
        <v>57</v>
      </c>
      <c r="G11">
        <v>53</v>
      </c>
      <c r="H11">
        <f t="shared" si="0"/>
        <v>54.666666666666664</v>
      </c>
      <c r="I11">
        <f t="shared" si="1"/>
        <v>59</v>
      </c>
      <c r="J11">
        <f t="shared" si="2"/>
        <v>50</v>
      </c>
      <c r="K11">
        <f t="shared" si="3"/>
        <v>9</v>
      </c>
      <c r="N11" s="4"/>
      <c r="O11" s="4"/>
      <c r="P11" s="4"/>
      <c r="Q11" s="5"/>
    </row>
    <row r="12" spans="1:17" ht="15.6">
      <c r="A12">
        <v>8</v>
      </c>
      <c r="B12">
        <v>58</v>
      </c>
      <c r="C12">
        <v>57</v>
      </c>
      <c r="D12">
        <v>62</v>
      </c>
      <c r="E12">
        <v>53</v>
      </c>
      <c r="F12">
        <v>55</v>
      </c>
      <c r="G12">
        <v>58</v>
      </c>
      <c r="H12">
        <f t="shared" si="0"/>
        <v>57.166666666666664</v>
      </c>
      <c r="I12">
        <f t="shared" si="1"/>
        <v>62</v>
      </c>
      <c r="J12">
        <f t="shared" si="2"/>
        <v>53</v>
      </c>
      <c r="K12">
        <f t="shared" si="3"/>
        <v>9</v>
      </c>
      <c r="N12" s="3"/>
      <c r="O12" s="3"/>
      <c r="P12" s="3"/>
    </row>
    <row r="13" spans="1:17" ht="15.6">
      <c r="A13">
        <v>9</v>
      </c>
      <c r="B13">
        <v>51</v>
      </c>
      <c r="C13">
        <v>57</v>
      </c>
      <c r="D13">
        <v>60</v>
      </c>
      <c r="E13">
        <v>56</v>
      </c>
      <c r="F13">
        <v>48</v>
      </c>
      <c r="G13">
        <v>60</v>
      </c>
      <c r="H13">
        <f t="shared" si="0"/>
        <v>55.333333333333336</v>
      </c>
      <c r="I13">
        <f t="shared" si="1"/>
        <v>60</v>
      </c>
      <c r="J13">
        <f t="shared" si="2"/>
        <v>48</v>
      </c>
      <c r="K13">
        <f t="shared" si="3"/>
        <v>12</v>
      </c>
      <c r="N13" s="3"/>
      <c r="O13" s="3"/>
      <c r="P13" s="3"/>
    </row>
    <row r="14" spans="1:17">
      <c r="A14">
        <v>10</v>
      </c>
      <c r="B14">
        <v>43</v>
      </c>
      <c r="C14">
        <v>57</v>
      </c>
      <c r="D14">
        <v>60</v>
      </c>
      <c r="E14">
        <v>55</v>
      </c>
      <c r="F14">
        <v>56</v>
      </c>
      <c r="G14">
        <v>55</v>
      </c>
      <c r="H14">
        <f t="shared" si="0"/>
        <v>54.333333333333336</v>
      </c>
      <c r="I14">
        <f t="shared" si="1"/>
        <v>60</v>
      </c>
      <c r="J14">
        <f t="shared" si="2"/>
        <v>43</v>
      </c>
      <c r="K14">
        <f t="shared" si="3"/>
        <v>17</v>
      </c>
    </row>
    <row r="15" spans="1:17">
      <c r="A15">
        <v>11</v>
      </c>
      <c r="B15">
        <v>54</v>
      </c>
      <c r="C15">
        <v>56</v>
      </c>
      <c r="D15">
        <v>57</v>
      </c>
      <c r="E15">
        <v>60</v>
      </c>
      <c r="F15">
        <v>55</v>
      </c>
      <c r="G15">
        <v>56</v>
      </c>
      <c r="H15">
        <f t="shared" si="0"/>
        <v>56.333333333333336</v>
      </c>
      <c r="I15">
        <f t="shared" si="1"/>
        <v>60</v>
      </c>
      <c r="J15">
        <f t="shared" si="2"/>
        <v>54</v>
      </c>
      <c r="K15">
        <f t="shared" si="3"/>
        <v>6</v>
      </c>
    </row>
    <row r="16" spans="1:17">
      <c r="A16">
        <v>12</v>
      </c>
      <c r="B16">
        <v>48</v>
      </c>
      <c r="C16">
        <v>61</v>
      </c>
      <c r="D16">
        <v>62</v>
      </c>
      <c r="E16">
        <v>60</v>
      </c>
      <c r="F16">
        <v>45</v>
      </c>
      <c r="G16">
        <v>62</v>
      </c>
      <c r="H16">
        <f t="shared" si="0"/>
        <v>56.333333333333336</v>
      </c>
      <c r="I16">
        <f t="shared" si="1"/>
        <v>62</v>
      </c>
      <c r="J16">
        <f t="shared" si="2"/>
        <v>45</v>
      </c>
      <c r="K16">
        <f t="shared" si="3"/>
        <v>17</v>
      </c>
    </row>
    <row r="17" spans="1:11">
      <c r="A17">
        <v>13</v>
      </c>
      <c r="B17">
        <v>44</v>
      </c>
      <c r="C17">
        <v>63</v>
      </c>
      <c r="D17">
        <v>59</v>
      </c>
      <c r="E17">
        <v>51</v>
      </c>
      <c r="F17">
        <v>52</v>
      </c>
      <c r="G17">
        <v>49</v>
      </c>
      <c r="H17">
        <f t="shared" si="0"/>
        <v>53</v>
      </c>
      <c r="I17">
        <f t="shared" si="1"/>
        <v>63</v>
      </c>
      <c r="J17">
        <f t="shared" si="2"/>
        <v>44</v>
      </c>
      <c r="K17">
        <f t="shared" si="3"/>
        <v>19</v>
      </c>
    </row>
    <row r="18" spans="1:11">
      <c r="A18">
        <v>14</v>
      </c>
      <c r="B18">
        <v>47</v>
      </c>
      <c r="C18">
        <v>61</v>
      </c>
      <c r="D18">
        <v>57</v>
      </c>
      <c r="E18">
        <v>56</v>
      </c>
      <c r="F18">
        <v>45</v>
      </c>
      <c r="G18">
        <v>60</v>
      </c>
      <c r="H18">
        <f t="shared" si="0"/>
        <v>54.333333333333336</v>
      </c>
      <c r="I18">
        <f t="shared" si="1"/>
        <v>61</v>
      </c>
      <c r="J18">
        <f t="shared" si="2"/>
        <v>45</v>
      </c>
      <c r="K18">
        <f t="shared" si="3"/>
        <v>16</v>
      </c>
    </row>
    <row r="19" spans="1:11">
      <c r="A19">
        <v>15</v>
      </c>
      <c r="B19">
        <v>49</v>
      </c>
      <c r="C19">
        <v>56</v>
      </c>
      <c r="D19">
        <v>56</v>
      </c>
      <c r="E19">
        <v>56</v>
      </c>
      <c r="F19">
        <v>55</v>
      </c>
      <c r="G19">
        <v>60</v>
      </c>
      <c r="H19">
        <f t="shared" si="0"/>
        <v>55.333333333333336</v>
      </c>
      <c r="I19">
        <f t="shared" si="1"/>
        <v>60</v>
      </c>
      <c r="J19">
        <f t="shared" si="2"/>
        <v>49</v>
      </c>
      <c r="K19">
        <f t="shared" si="3"/>
        <v>11</v>
      </c>
    </row>
    <row r="20" spans="1:11">
      <c r="A20">
        <v>16</v>
      </c>
      <c r="B20">
        <v>45</v>
      </c>
      <c r="C20">
        <v>54</v>
      </c>
      <c r="D20">
        <v>58</v>
      </c>
      <c r="E20">
        <v>59</v>
      </c>
      <c r="F20">
        <v>51</v>
      </c>
      <c r="G20">
        <v>60</v>
      </c>
      <c r="H20">
        <f t="shared" si="0"/>
        <v>54.5</v>
      </c>
      <c r="I20">
        <f t="shared" si="1"/>
        <v>60</v>
      </c>
      <c r="J20">
        <f t="shared" si="2"/>
        <v>45</v>
      </c>
      <c r="K20">
        <f t="shared" si="3"/>
        <v>15</v>
      </c>
    </row>
    <row r="21" spans="1:11">
      <c r="A21">
        <v>17</v>
      </c>
      <c r="B21">
        <v>47</v>
      </c>
      <c r="C21">
        <v>56</v>
      </c>
      <c r="D21">
        <v>61</v>
      </c>
      <c r="E21">
        <v>54</v>
      </c>
      <c r="F21">
        <v>48</v>
      </c>
      <c r="G21">
        <v>62</v>
      </c>
      <c r="H21">
        <f t="shared" si="0"/>
        <v>54.666666666666664</v>
      </c>
      <c r="I21">
        <f t="shared" si="1"/>
        <v>62</v>
      </c>
      <c r="J21">
        <f t="shared" si="2"/>
        <v>47</v>
      </c>
      <c r="K21">
        <f t="shared" si="3"/>
        <v>15</v>
      </c>
    </row>
    <row r="22" spans="1:11">
      <c r="A22">
        <v>18</v>
      </c>
      <c r="B22">
        <v>50</v>
      </c>
      <c r="C22">
        <v>61</v>
      </c>
      <c r="D22">
        <v>60</v>
      </c>
      <c r="E22">
        <v>54</v>
      </c>
      <c r="F22">
        <v>54</v>
      </c>
      <c r="G22">
        <v>54</v>
      </c>
      <c r="H22">
        <f t="shared" si="0"/>
        <v>55.5</v>
      </c>
      <c r="I22">
        <f t="shared" si="1"/>
        <v>61</v>
      </c>
      <c r="J22">
        <f t="shared" si="2"/>
        <v>50</v>
      </c>
      <c r="K22">
        <f t="shared" si="3"/>
        <v>11</v>
      </c>
    </row>
    <row r="23" spans="1:11">
      <c r="A23">
        <v>19</v>
      </c>
      <c r="B23">
        <v>56</v>
      </c>
      <c r="C23">
        <v>58</v>
      </c>
      <c r="D23">
        <v>62</v>
      </c>
      <c r="E23">
        <v>57</v>
      </c>
      <c r="F23">
        <v>56</v>
      </c>
      <c r="G23">
        <v>51</v>
      </c>
      <c r="H23">
        <f t="shared" si="0"/>
        <v>56.666666666666664</v>
      </c>
      <c r="I23">
        <f t="shared" si="1"/>
        <v>62</v>
      </c>
      <c r="J23">
        <f t="shared" si="2"/>
        <v>51</v>
      </c>
      <c r="K23">
        <f t="shared" si="3"/>
        <v>11</v>
      </c>
    </row>
    <row r="24" spans="1:11">
      <c r="A24">
        <v>20</v>
      </c>
      <c r="B24">
        <v>60</v>
      </c>
      <c r="C24">
        <v>57</v>
      </c>
      <c r="D24">
        <v>56</v>
      </c>
      <c r="E24">
        <v>55</v>
      </c>
      <c r="F24">
        <v>50</v>
      </c>
      <c r="G24">
        <v>59</v>
      </c>
      <c r="H24">
        <f t="shared" si="0"/>
        <v>56.166666666666664</v>
      </c>
      <c r="I24">
        <f t="shared" si="1"/>
        <v>60</v>
      </c>
      <c r="J24">
        <f t="shared" si="2"/>
        <v>50</v>
      </c>
      <c r="K24">
        <f t="shared" si="3"/>
        <v>10</v>
      </c>
    </row>
    <row r="25" spans="1:11">
      <c r="G25" t="s">
        <v>11</v>
      </c>
      <c r="H25">
        <f>AVERAGE(H5:H24)</f>
        <v>55.241666666666674</v>
      </c>
      <c r="J25" t="s">
        <v>10</v>
      </c>
      <c r="K25">
        <f>AVERAGE(K5:K24)</f>
        <v>12.75</v>
      </c>
    </row>
    <row r="26" spans="1:11">
      <c r="H26">
        <f>H25</f>
        <v>55.241666666666674</v>
      </c>
      <c r="K26">
        <f>K25</f>
        <v>12.75</v>
      </c>
    </row>
    <row r="27" spans="1:11">
      <c r="G27">
        <v>0</v>
      </c>
      <c r="H27">
        <v>20</v>
      </c>
    </row>
    <row r="29" spans="1:11" ht="18">
      <c r="A29" s="2" t="s">
        <v>7</v>
      </c>
      <c r="C29" t="s">
        <v>4</v>
      </c>
      <c r="D29" t="s">
        <v>12</v>
      </c>
      <c r="E29">
        <f>H25+K25*A30</f>
        <v>61.399916666666677</v>
      </c>
      <c r="F29">
        <f>E29</f>
        <v>61.399916666666677</v>
      </c>
    </row>
    <row r="30" spans="1:11" ht="15.6">
      <c r="A30" s="4">
        <v>0.48299999999999998</v>
      </c>
      <c r="D30" t="s">
        <v>13</v>
      </c>
      <c r="E30">
        <f>H25-K25*A30</f>
        <v>49.083416666666672</v>
      </c>
      <c r="F30">
        <f>E30</f>
        <v>49.083416666666672</v>
      </c>
    </row>
    <row r="32" spans="1:11" ht="18">
      <c r="A32" s="2" t="s">
        <v>8</v>
      </c>
      <c r="B32" s="2" t="s">
        <v>9</v>
      </c>
      <c r="C32" t="s">
        <v>5</v>
      </c>
      <c r="D32" t="s">
        <v>14</v>
      </c>
      <c r="E32">
        <f>K25*B33</f>
        <v>25.550999999999998</v>
      </c>
      <c r="F32">
        <f>E32</f>
        <v>25.550999999999998</v>
      </c>
    </row>
    <row r="33" spans="1:6" ht="15.6">
      <c r="A33" s="4" t="s">
        <v>6</v>
      </c>
      <c r="B33" s="5">
        <v>2.004</v>
      </c>
      <c r="D33" t="s">
        <v>15</v>
      </c>
      <c r="E33">
        <v>0</v>
      </c>
      <c r="F33">
        <f>E33</f>
        <v>0</v>
      </c>
    </row>
  </sheetData>
  <phoneticPr fontId="4"/>
  <pageMargins left="0.7" right="0.7" top="0.75" bottom="0.75" header="0.3" footer="0.3"/>
  <ignoredErrors>
    <ignoredError sqref="H5 H6:H24 I5:J24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FB8C-A0EE-42B1-B547-2BD2D46E9F2D}">
  <dimension ref="B2:G27"/>
  <sheetViews>
    <sheetView zoomScale="120" zoomScaleNormal="120" workbookViewId="0">
      <selection activeCell="J5" sqref="J5"/>
    </sheetView>
  </sheetViews>
  <sheetFormatPr defaultRowHeight="14.4"/>
  <cols>
    <col min="1" max="2" width="6.6640625" customWidth="1"/>
    <col min="3" max="3" width="7.44140625" customWidth="1"/>
    <col min="4" max="14" width="6.6640625" customWidth="1"/>
  </cols>
  <sheetData>
    <row r="2" spans="2:7" ht="21" customHeight="1"/>
    <row r="3" spans="2:7">
      <c r="B3" s="14"/>
      <c r="C3" s="14"/>
      <c r="E3">
        <f>C25</f>
        <v>3.55</v>
      </c>
      <c r="F3">
        <f>C25</f>
        <v>3.55</v>
      </c>
    </row>
    <row r="4" spans="2:7" ht="15.6">
      <c r="B4" s="11" t="s">
        <v>37</v>
      </c>
      <c r="C4" s="11" t="s">
        <v>36</v>
      </c>
      <c r="E4">
        <v>0</v>
      </c>
      <c r="F4">
        <v>20</v>
      </c>
    </row>
    <row r="5" spans="2:7" ht="15.6">
      <c r="B5" s="10">
        <v>1</v>
      </c>
      <c r="C5" s="10">
        <v>4</v>
      </c>
      <c r="E5">
        <v>3.1</v>
      </c>
    </row>
    <row r="6" spans="2:7" ht="15.6">
      <c r="B6" s="10">
        <v>2</v>
      </c>
      <c r="C6" s="10">
        <v>0</v>
      </c>
      <c r="E6" s="13" t="s">
        <v>35</v>
      </c>
      <c r="F6" s="13">
        <f>$C$25+3*SQRT($C$25*(1-$C$26))</f>
        <v>9.0326658661640131</v>
      </c>
      <c r="G6" s="13">
        <f>F6</f>
        <v>9.0326658661640131</v>
      </c>
    </row>
    <row r="7" spans="2:7" ht="15.6">
      <c r="B7" s="10">
        <v>3</v>
      </c>
      <c r="C7" s="10">
        <v>5</v>
      </c>
      <c r="E7" s="13" t="s">
        <v>34</v>
      </c>
      <c r="F7" s="13">
        <f>IF($C$25-3*SQRT($C$25*(1-$C$26))&lt;0,0,$C$25-3*SQRT($C$25*(1-$C$26)))</f>
        <v>0</v>
      </c>
      <c r="G7" s="13">
        <f>F7</f>
        <v>0</v>
      </c>
    </row>
    <row r="8" spans="2:7" ht="15.6">
      <c r="B8" s="10">
        <v>4</v>
      </c>
      <c r="C8" s="10">
        <v>5</v>
      </c>
    </row>
    <row r="9" spans="2:7" ht="15.6">
      <c r="B9" s="10">
        <v>5</v>
      </c>
      <c r="C9" s="10">
        <v>3</v>
      </c>
    </row>
    <row r="10" spans="2:7" ht="15.6">
      <c r="B10" s="10">
        <v>6</v>
      </c>
      <c r="C10" s="10">
        <v>10</v>
      </c>
    </row>
    <row r="11" spans="2:7" ht="15.6">
      <c r="B11" s="10">
        <v>7</v>
      </c>
      <c r="C11" s="10">
        <v>4</v>
      </c>
    </row>
    <row r="12" spans="2:7" ht="15.6">
      <c r="B12" s="10">
        <v>8</v>
      </c>
      <c r="C12" s="10">
        <v>6</v>
      </c>
    </row>
    <row r="13" spans="2:7" ht="15.6">
      <c r="B13" s="10">
        <v>9</v>
      </c>
      <c r="C13" s="10">
        <v>2</v>
      </c>
    </row>
    <row r="14" spans="2:7" ht="15.6">
      <c r="B14" s="10">
        <v>10</v>
      </c>
      <c r="C14" s="10">
        <v>1</v>
      </c>
    </row>
    <row r="15" spans="2:7" ht="15.6">
      <c r="B15" s="10">
        <v>11</v>
      </c>
      <c r="C15" s="10">
        <v>0</v>
      </c>
    </row>
    <row r="16" spans="2:7" ht="15.6">
      <c r="B16" s="10">
        <v>12</v>
      </c>
      <c r="C16" s="12">
        <v>4</v>
      </c>
    </row>
    <row r="17" spans="2:3" ht="15.6">
      <c r="B17" s="10">
        <v>13</v>
      </c>
      <c r="C17" s="10">
        <v>5</v>
      </c>
    </row>
    <row r="18" spans="2:3" ht="15.6">
      <c r="B18" s="10">
        <v>14</v>
      </c>
      <c r="C18" s="10">
        <v>3</v>
      </c>
    </row>
    <row r="19" spans="2:3" ht="15.6">
      <c r="B19" s="10">
        <v>15</v>
      </c>
      <c r="C19" s="10">
        <v>3</v>
      </c>
    </row>
    <row r="20" spans="2:3" ht="15.6">
      <c r="B20" s="10">
        <v>16</v>
      </c>
      <c r="C20" s="10">
        <v>3</v>
      </c>
    </row>
    <row r="21" spans="2:3" ht="15.6">
      <c r="B21" s="10">
        <v>17</v>
      </c>
      <c r="C21" s="10">
        <v>6</v>
      </c>
    </row>
    <row r="22" spans="2:3" ht="15.6">
      <c r="B22" s="10">
        <v>18</v>
      </c>
      <c r="C22" s="10">
        <v>4</v>
      </c>
    </row>
    <row r="23" spans="2:3" ht="15.6">
      <c r="B23" s="10">
        <v>19</v>
      </c>
      <c r="C23" s="10">
        <v>3</v>
      </c>
    </row>
    <row r="24" spans="2:3" ht="15.6">
      <c r="B24" s="11">
        <v>20</v>
      </c>
      <c r="C24" s="11">
        <v>0</v>
      </c>
    </row>
    <row r="25" spans="2:3" ht="15.6">
      <c r="B25" s="10" t="s">
        <v>3</v>
      </c>
      <c r="C25" s="10">
        <f>AVERAGE(C5:C24)</f>
        <v>3.55</v>
      </c>
    </row>
    <row r="26" spans="2:3" ht="15.6">
      <c r="B26" s="10" t="s">
        <v>33</v>
      </c>
      <c r="C26" s="10">
        <f>$C$25/$C$27</f>
        <v>5.9166666666666666E-2</v>
      </c>
    </row>
    <row r="27" spans="2:3" ht="15.6">
      <c r="B27" s="10" t="s">
        <v>32</v>
      </c>
      <c r="C27" s="10">
        <v>60</v>
      </c>
    </row>
  </sheetData>
  <phoneticPr fontId="4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3A710-6F06-4DFC-AA98-C1713DABF3B9}">
  <dimension ref="A1:J35"/>
  <sheetViews>
    <sheetView tabSelected="1" zoomScale="120" zoomScaleNormal="120" workbookViewId="0">
      <selection activeCell="H2" sqref="H2"/>
    </sheetView>
  </sheetViews>
  <sheetFormatPr defaultColWidth="9.77734375" defaultRowHeight="14.4"/>
  <cols>
    <col min="1" max="1" width="6.6640625" style="15" customWidth="1"/>
    <col min="2" max="2" width="9.77734375" style="15"/>
    <col min="3" max="3" width="9.88671875" style="15" customWidth="1"/>
    <col min="4" max="10" width="9.77734375" style="15"/>
    <col min="11" max="14" width="9.77734375" style="15" customWidth="1"/>
    <col min="15" max="16384" width="9.77734375" style="15"/>
  </cols>
  <sheetData>
    <row r="1" spans="1:10">
      <c r="A1" s="15" t="s">
        <v>17</v>
      </c>
      <c r="E1" s="15" t="s">
        <v>18</v>
      </c>
      <c r="F1" s="16">
        <v>30</v>
      </c>
      <c r="I1" s="15" t="s">
        <v>19</v>
      </c>
    </row>
    <row r="2" spans="1:10">
      <c r="B2" s="15" t="s">
        <v>20</v>
      </c>
      <c r="C2" s="17">
        <v>1.2478322590539357</v>
      </c>
      <c r="E2" s="15" t="s">
        <v>21</v>
      </c>
      <c r="F2" s="16">
        <f>SUM(D6:D35)</f>
        <v>279.30286801701982</v>
      </c>
      <c r="I2" s="15" t="s">
        <v>20</v>
      </c>
      <c r="J2" s="16">
        <v>1.3</v>
      </c>
    </row>
    <row r="3" spans="1:10">
      <c r="B3" s="15" t="s">
        <v>22</v>
      </c>
      <c r="C3" s="17">
        <v>4536.5350011132541</v>
      </c>
      <c r="I3" s="15" t="s">
        <v>22</v>
      </c>
      <c r="J3" s="16">
        <v>4020</v>
      </c>
    </row>
    <row r="5" spans="1:10">
      <c r="B5" s="15" t="s">
        <v>23</v>
      </c>
      <c r="C5" s="15" t="s">
        <v>24</v>
      </c>
      <c r="D5" s="15" t="s">
        <v>25</v>
      </c>
      <c r="E5" s="15" t="s">
        <v>26</v>
      </c>
      <c r="F5" s="15" t="s">
        <v>27</v>
      </c>
      <c r="G5" s="15" t="s">
        <v>28</v>
      </c>
      <c r="H5" s="15" t="s">
        <v>29</v>
      </c>
      <c r="I5" s="15" t="s">
        <v>30</v>
      </c>
      <c r="J5" s="15" t="s">
        <v>31</v>
      </c>
    </row>
    <row r="6" spans="1:10">
      <c r="A6" s="15">
        <v>1</v>
      </c>
      <c r="B6" s="15">
        <v>6658.9688999999998</v>
      </c>
      <c r="C6" s="15">
        <f>_xlfn.WEIBULL.DIST($B6,$C$2,$C$3,FALSE)</f>
        <v>6.020701244217186E-5</v>
      </c>
      <c r="D6" s="15">
        <f>-LN(C6)</f>
        <v>9.7177217266830738</v>
      </c>
      <c r="E6" s="15">
        <v>727.56419722765804</v>
      </c>
      <c r="F6" s="15">
        <f>LN(E6)</f>
        <v>6.5897022387643105</v>
      </c>
      <c r="G6" s="15">
        <f>A6/$F$1</f>
        <v>3.3333333333333333E-2</v>
      </c>
      <c r="H6" s="15">
        <f t="shared" ref="H6:H35" si="0">(A6-0.3)/($F$1+0.4)</f>
        <v>2.3026315789473683E-2</v>
      </c>
      <c r="I6" s="15">
        <f t="shared" ref="I6:I35" si="1">_xlfn.WEIBULL.DIST($E6,$C$2,$C$3,TRUE)</f>
        <v>9.6876468324702467E-2</v>
      </c>
      <c r="J6" s="15">
        <f>_xlfn.WEIBULL.DIST($E6,$J$2,$J$3,TRUE)</f>
        <v>0.10271113086491833</v>
      </c>
    </row>
    <row r="7" spans="1:10">
      <c r="A7" s="15">
        <f>A6+1</f>
        <v>2</v>
      </c>
      <c r="B7" s="15">
        <v>823.10839999999996</v>
      </c>
      <c r="C7" s="15">
        <f t="shared" ref="C7:C35" si="2">_xlfn.WEIBULL.DIST($B7,$C$2,$C$3,FALSE)</f>
        <v>1.5999385408274608E-4</v>
      </c>
      <c r="D7" s="15">
        <f t="shared" ref="D7:D35" si="3">-LN(C7)</f>
        <v>8.7403751554510425</v>
      </c>
      <c r="E7" s="15">
        <v>728.48749999999995</v>
      </c>
      <c r="F7" s="15">
        <f t="shared" ref="F7:F35" si="4">LN(E7)</f>
        <v>6.5909704669430944</v>
      </c>
      <c r="G7" s="15">
        <f t="shared" ref="G7:G35" si="5">A7/$F$1</f>
        <v>6.6666666666666666E-2</v>
      </c>
      <c r="H7" s="15">
        <f t="shared" si="0"/>
        <v>5.5921052631578948E-2</v>
      </c>
      <c r="I7" s="15">
        <f t="shared" si="1"/>
        <v>9.7022204129532302E-2</v>
      </c>
      <c r="J7" s="15">
        <f t="shared" ref="J7:J35" si="6">_xlfn.WEIBULL.DIST($E7,$J$2,$J$3,TRUE)</f>
        <v>0.10287157768171953</v>
      </c>
    </row>
    <row r="8" spans="1:10">
      <c r="A8" s="15">
        <f t="shared" ref="A8:A35" si="7">A7+1</f>
        <v>3</v>
      </c>
      <c r="B8" s="15">
        <v>4894.9710999999998</v>
      </c>
      <c r="C8" s="15">
        <f t="shared" si="2"/>
        <v>9.3345413600675554E-5</v>
      </c>
      <c r="D8" s="15">
        <f t="shared" si="3"/>
        <v>9.2792038204028504</v>
      </c>
      <c r="E8" s="15">
        <v>741.13819999999998</v>
      </c>
      <c r="F8" s="15">
        <f t="shared" si="4"/>
        <v>6.6081871126295901</v>
      </c>
      <c r="G8" s="15">
        <f t="shared" si="5"/>
        <v>0.1</v>
      </c>
      <c r="H8" s="15">
        <f t="shared" si="0"/>
        <v>8.8815789473684223E-2</v>
      </c>
      <c r="I8" s="15">
        <f t="shared" si="1"/>
        <v>9.9021229126748558E-2</v>
      </c>
      <c r="J8" s="15">
        <f t="shared" si="6"/>
        <v>0.10507317109791654</v>
      </c>
    </row>
    <row r="9" spans="1:10">
      <c r="A9" s="15">
        <f t="shared" si="7"/>
        <v>4</v>
      </c>
      <c r="B9" s="15">
        <v>8668.9989999999998</v>
      </c>
      <c r="C9" s="15">
        <f t="shared" si="2"/>
        <v>3.42569458010113E-5</v>
      </c>
      <c r="D9" s="15">
        <f t="shared" si="3"/>
        <v>10.281621216706775</v>
      </c>
      <c r="E9" s="15">
        <v>765.24439407786497</v>
      </c>
      <c r="F9" s="15">
        <f t="shared" si="4"/>
        <v>6.6401952521898888</v>
      </c>
      <c r="G9" s="15">
        <f t="shared" si="5"/>
        <v>0.13333333333333333</v>
      </c>
      <c r="H9" s="15">
        <f t="shared" si="0"/>
        <v>0.12171052631578949</v>
      </c>
      <c r="I9" s="15">
        <f t="shared" si="1"/>
        <v>0.10284141990229972</v>
      </c>
      <c r="J9" s="15">
        <f t="shared" si="6"/>
        <v>0.1092844065278768</v>
      </c>
    </row>
    <row r="10" spans="1:10">
      <c r="A10" s="15">
        <f t="shared" si="7"/>
        <v>5</v>
      </c>
      <c r="B10" s="15">
        <v>728.48749999999995</v>
      </c>
      <c r="C10" s="15">
        <f t="shared" si="2"/>
        <v>1.5785389953779298E-4</v>
      </c>
      <c r="D10" s="15">
        <f t="shared" si="3"/>
        <v>8.7538406391932373</v>
      </c>
      <c r="E10" s="15">
        <v>766.46839999999997</v>
      </c>
      <c r="F10" s="15">
        <f t="shared" si="4"/>
        <v>6.6417934711084845</v>
      </c>
      <c r="G10" s="15">
        <f t="shared" si="5"/>
        <v>0.16666666666666666</v>
      </c>
      <c r="H10" s="15">
        <f t="shared" si="0"/>
        <v>0.15460526315789475</v>
      </c>
      <c r="I10" s="15">
        <f t="shared" si="1"/>
        <v>0.10303576256187076</v>
      </c>
      <c r="J10" s="15">
        <f t="shared" si="6"/>
        <v>0.10949877651652645</v>
      </c>
    </row>
    <row r="11" spans="1:10">
      <c r="A11" s="15">
        <f t="shared" si="7"/>
        <v>6</v>
      </c>
      <c r="B11" s="15">
        <v>2383.2399999999998</v>
      </c>
      <c r="C11" s="15">
        <f t="shared" si="2"/>
        <v>1.4984338810246687E-4</v>
      </c>
      <c r="D11" s="15">
        <f t="shared" si="3"/>
        <v>8.8059198886153975</v>
      </c>
      <c r="E11" s="15">
        <v>823.10839999999996</v>
      </c>
      <c r="F11" s="15">
        <f t="shared" si="4"/>
        <v>6.7130879052478702</v>
      </c>
      <c r="G11" s="15">
        <f t="shared" si="5"/>
        <v>0.2</v>
      </c>
      <c r="H11" s="15">
        <f t="shared" si="0"/>
        <v>0.18750000000000003</v>
      </c>
      <c r="I11" s="15">
        <f t="shared" si="1"/>
        <v>0.11206476483365181</v>
      </c>
      <c r="J11" s="15">
        <f t="shared" si="6"/>
        <v>0.119471645351588</v>
      </c>
    </row>
    <row r="12" spans="1:10">
      <c r="A12" s="15">
        <f t="shared" si="7"/>
        <v>7</v>
      </c>
      <c r="B12" s="15">
        <v>3666.4814999999999</v>
      </c>
      <c r="C12" s="15">
        <f t="shared" si="2"/>
        <v>1.2121441988820935E-4</v>
      </c>
      <c r="D12" s="15">
        <f t="shared" si="3"/>
        <v>9.017949515430816</v>
      </c>
      <c r="E12" s="15">
        <v>1010.2399</v>
      </c>
      <c r="F12" s="15">
        <f t="shared" si="4"/>
        <v>6.9179431063832428</v>
      </c>
      <c r="G12" s="15">
        <f t="shared" si="5"/>
        <v>0.23333333333333334</v>
      </c>
      <c r="H12" s="15">
        <f t="shared" si="0"/>
        <v>0.22039473684210528</v>
      </c>
      <c r="I12" s="15">
        <f t="shared" si="1"/>
        <v>0.14227830493146468</v>
      </c>
      <c r="J12" s="15">
        <f t="shared" si="6"/>
        <v>0.15300231024900285</v>
      </c>
    </row>
    <row r="13" spans="1:10">
      <c r="A13" s="15">
        <f t="shared" si="7"/>
        <v>8</v>
      </c>
      <c r="B13" s="15">
        <v>766.46839999999997</v>
      </c>
      <c r="C13" s="15">
        <f t="shared" si="2"/>
        <v>1.5879015125239656E-4</v>
      </c>
      <c r="D13" s="15">
        <f t="shared" si="3"/>
        <v>8.7479270308957275</v>
      </c>
      <c r="E13" s="15">
        <v>1020.38678099092</v>
      </c>
      <c r="F13" s="15">
        <f t="shared" si="4"/>
        <v>6.927937031451207</v>
      </c>
      <c r="G13" s="15">
        <f t="shared" si="5"/>
        <v>0.26666666666666666</v>
      </c>
      <c r="H13" s="15">
        <f t="shared" si="0"/>
        <v>0.25328947368421056</v>
      </c>
      <c r="I13" s="15">
        <f t="shared" si="1"/>
        <v>0.14392863449735249</v>
      </c>
      <c r="J13" s="15">
        <f t="shared" si="6"/>
        <v>0.15483957808464738</v>
      </c>
    </row>
    <row r="14" spans="1:10">
      <c r="A14" s="15">
        <f t="shared" si="7"/>
        <v>9</v>
      </c>
      <c r="B14" s="15">
        <v>741.13819999999998</v>
      </c>
      <c r="C14" s="15">
        <f t="shared" si="2"/>
        <v>1.5817792242081729E-4</v>
      </c>
      <c r="D14" s="15">
        <f t="shared" si="3"/>
        <v>8.7517900672314966</v>
      </c>
      <c r="E14" s="15">
        <v>1267.0175999999999</v>
      </c>
      <c r="F14" s="15">
        <f t="shared" si="4"/>
        <v>7.1444210713059535</v>
      </c>
      <c r="G14" s="15">
        <f t="shared" si="5"/>
        <v>0.3</v>
      </c>
      <c r="H14" s="15">
        <f t="shared" si="0"/>
        <v>0.28618421052631576</v>
      </c>
      <c r="I14" s="15">
        <f t="shared" si="1"/>
        <v>0.18420985089072323</v>
      </c>
      <c r="J14" s="15">
        <f t="shared" si="6"/>
        <v>0.19981068153192078</v>
      </c>
    </row>
    <row r="15" spans="1:10">
      <c r="A15" s="15">
        <f t="shared" si="7"/>
        <v>10</v>
      </c>
      <c r="B15" s="15">
        <v>1267.0175999999999</v>
      </c>
      <c r="C15" s="15">
        <f t="shared" si="2"/>
        <v>1.6357834014175471E-4</v>
      </c>
      <c r="D15" s="15">
        <f t="shared" si="3"/>
        <v>8.7182185377821959</v>
      </c>
      <c r="E15" s="15">
        <v>2290.3733999999999</v>
      </c>
      <c r="F15" s="15">
        <f t="shared" si="4"/>
        <v>7.7364701400245339</v>
      </c>
      <c r="G15" s="15">
        <f t="shared" si="5"/>
        <v>0.33333333333333331</v>
      </c>
      <c r="H15" s="15">
        <f t="shared" si="0"/>
        <v>0.31907894736842102</v>
      </c>
      <c r="I15" s="15">
        <f t="shared" si="1"/>
        <v>0.34701908105392298</v>
      </c>
      <c r="J15" s="15">
        <f t="shared" si="6"/>
        <v>0.3819988954048158</v>
      </c>
    </row>
    <row r="16" spans="1:10">
      <c r="A16" s="15">
        <f t="shared" si="7"/>
        <v>11</v>
      </c>
      <c r="B16" s="15">
        <v>12629.6618</v>
      </c>
      <c r="C16" s="15">
        <f t="shared" si="2"/>
        <v>9.8021611373909488E-6</v>
      </c>
      <c r="D16" s="15">
        <f t="shared" si="3"/>
        <v>11.532907672376075</v>
      </c>
      <c r="E16" s="15">
        <v>2383.2399999999998</v>
      </c>
      <c r="F16" s="15">
        <f t="shared" si="4"/>
        <v>7.7762161854139773</v>
      </c>
      <c r="G16" s="15">
        <f t="shared" si="5"/>
        <v>0.36666666666666664</v>
      </c>
      <c r="H16" s="15">
        <f t="shared" si="0"/>
        <v>0.35197368421052633</v>
      </c>
      <c r="I16" s="15">
        <f t="shared" si="1"/>
        <v>0.36101780479580581</v>
      </c>
      <c r="J16" s="15">
        <f t="shared" si="6"/>
        <v>0.39757106717070123</v>
      </c>
    </row>
    <row r="17" spans="1:10">
      <c r="A17" s="15">
        <f t="shared" si="7"/>
        <v>12</v>
      </c>
      <c r="B17" s="15">
        <v>2923.0576000000001</v>
      </c>
      <c r="C17" s="15">
        <f t="shared" si="2"/>
        <v>1.384116642091517E-4</v>
      </c>
      <c r="D17" s="15">
        <f t="shared" si="3"/>
        <v>8.8852782393641192</v>
      </c>
      <c r="E17" s="15">
        <v>2651.17327608093</v>
      </c>
      <c r="F17" s="15">
        <f t="shared" si="4"/>
        <v>7.8827575666882312</v>
      </c>
      <c r="G17" s="15">
        <f t="shared" si="5"/>
        <v>0.4</v>
      </c>
      <c r="H17" s="15">
        <f t="shared" si="0"/>
        <v>0.38486842105263158</v>
      </c>
      <c r="I17" s="15">
        <f t="shared" si="1"/>
        <v>0.40044147708813471</v>
      </c>
      <c r="J17" s="15">
        <f t="shared" si="6"/>
        <v>0.44125977042131165</v>
      </c>
    </row>
    <row r="18" spans="1:10">
      <c r="A18" s="15">
        <f t="shared" si="7"/>
        <v>13</v>
      </c>
      <c r="B18" s="15">
        <v>3405.5753</v>
      </c>
      <c r="C18" s="15">
        <f t="shared" si="2"/>
        <v>1.2732357804835022E-4</v>
      </c>
      <c r="D18" s="15">
        <f t="shared" si="3"/>
        <v>8.9687788531464037</v>
      </c>
      <c r="E18" s="15">
        <v>2704.6736999999998</v>
      </c>
      <c r="F18" s="15">
        <f t="shared" si="4"/>
        <v>7.9027365555385796</v>
      </c>
      <c r="G18" s="15">
        <f t="shared" si="5"/>
        <v>0.43333333333333335</v>
      </c>
      <c r="H18" s="15">
        <f t="shared" si="0"/>
        <v>0.41776315789473684</v>
      </c>
      <c r="I18" s="15">
        <f t="shared" si="1"/>
        <v>0.40813425082947186</v>
      </c>
      <c r="J18" s="15">
        <f t="shared" si="6"/>
        <v>0.44975222053084807</v>
      </c>
    </row>
    <row r="19" spans="1:10">
      <c r="A19" s="15">
        <f t="shared" si="7"/>
        <v>14</v>
      </c>
      <c r="B19" s="15">
        <v>2290.3733999999999</v>
      </c>
      <c r="C19" s="15">
        <f t="shared" si="2"/>
        <v>1.5162519220822922E-4</v>
      </c>
      <c r="D19" s="15">
        <f t="shared" si="3"/>
        <v>8.7940989230456008</v>
      </c>
      <c r="E19" s="15">
        <v>2812.6370841144899</v>
      </c>
      <c r="F19" s="15">
        <f t="shared" si="4"/>
        <v>7.9418777863433556</v>
      </c>
      <c r="G19" s="15">
        <f t="shared" si="5"/>
        <v>0.46666666666666667</v>
      </c>
      <c r="H19" s="15">
        <f t="shared" si="0"/>
        <v>0.45065789473684209</v>
      </c>
      <c r="I19" s="15">
        <f t="shared" si="1"/>
        <v>0.42346982177167014</v>
      </c>
      <c r="J19" s="15">
        <f t="shared" si="6"/>
        <v>0.46664627152495158</v>
      </c>
    </row>
    <row r="20" spans="1:10">
      <c r="A20" s="15">
        <f t="shared" si="7"/>
        <v>15</v>
      </c>
      <c r="B20" s="15">
        <v>1010.2399</v>
      </c>
      <c r="C20" s="15">
        <f t="shared" si="2"/>
        <v>1.6259883056273503E-4</v>
      </c>
      <c r="D20" s="15">
        <f t="shared" si="3"/>
        <v>8.7242245529875273</v>
      </c>
      <c r="E20" s="15">
        <v>2923.0576000000001</v>
      </c>
      <c r="F20" s="15">
        <f t="shared" si="4"/>
        <v>7.9803854706988204</v>
      </c>
      <c r="G20" s="15">
        <f t="shared" si="5"/>
        <v>0.5</v>
      </c>
      <c r="H20" s="15">
        <f t="shared" si="0"/>
        <v>0.48355263157894735</v>
      </c>
      <c r="I20" s="15">
        <f t="shared" si="1"/>
        <v>0.43888913601583107</v>
      </c>
      <c r="J20" s="15">
        <f t="shared" si="6"/>
        <v>0.48358137623055253</v>
      </c>
    </row>
    <row r="21" spans="1:10">
      <c r="A21" s="15">
        <f t="shared" si="7"/>
        <v>16</v>
      </c>
      <c r="B21" s="15">
        <v>2704.6736999999998</v>
      </c>
      <c r="C21" s="15">
        <f t="shared" si="2"/>
        <v>1.4321539305508029E-4</v>
      </c>
      <c r="D21" s="15">
        <f t="shared" si="3"/>
        <v>8.8511608158133317</v>
      </c>
      <c r="E21" s="15">
        <v>3405.5753</v>
      </c>
      <c r="F21" s="15">
        <f t="shared" si="4"/>
        <v>8.1331691617274817</v>
      </c>
      <c r="G21" s="15">
        <f t="shared" si="5"/>
        <v>0.53333333333333333</v>
      </c>
      <c r="H21" s="15">
        <f t="shared" si="0"/>
        <v>0.51644736842105265</v>
      </c>
      <c r="I21" s="15">
        <f t="shared" si="1"/>
        <v>0.50301832040648997</v>
      </c>
      <c r="J21" s="15">
        <f t="shared" si="6"/>
        <v>0.55337445747248193</v>
      </c>
    </row>
    <row r="22" spans="1:10">
      <c r="A22" s="15">
        <f t="shared" si="7"/>
        <v>17</v>
      </c>
      <c r="B22" s="15">
        <v>11556.8773</v>
      </c>
      <c r="C22" s="15">
        <f t="shared" si="2"/>
        <v>1.3968854859832381E-5</v>
      </c>
      <c r="D22" s="15">
        <f t="shared" si="3"/>
        <v>11.178680359434455</v>
      </c>
      <c r="E22" s="15">
        <v>3666.4814999999999</v>
      </c>
      <c r="F22" s="15">
        <f t="shared" si="4"/>
        <v>8.2069877618372296</v>
      </c>
      <c r="G22" s="15">
        <f t="shared" si="5"/>
        <v>0.56666666666666665</v>
      </c>
      <c r="H22" s="15">
        <f t="shared" si="0"/>
        <v>0.54934210526315785</v>
      </c>
      <c r="I22" s="15">
        <f t="shared" si="1"/>
        <v>0.53544132415266033</v>
      </c>
      <c r="J22" s="15">
        <f t="shared" si="6"/>
        <v>0.58820032518546828</v>
      </c>
    </row>
    <row r="23" spans="1:10">
      <c r="A23" s="15">
        <f t="shared" si="7"/>
        <v>18</v>
      </c>
      <c r="B23" s="15">
        <v>3902.6060000000002</v>
      </c>
      <c r="C23" s="15">
        <f t="shared" si="2"/>
        <v>1.1569232656765236E-4</v>
      </c>
      <c r="D23" s="15">
        <f t="shared" si="3"/>
        <v>9.0645762477647889</v>
      </c>
      <c r="E23" s="15">
        <v>3902.6060000000002</v>
      </c>
      <c r="F23" s="15">
        <f t="shared" si="4"/>
        <v>8.2693998140962979</v>
      </c>
      <c r="G23" s="15">
        <f t="shared" si="5"/>
        <v>0.6</v>
      </c>
      <c r="H23" s="15">
        <f t="shared" si="0"/>
        <v>0.58223684210526316</v>
      </c>
      <c r="I23" s="15">
        <f t="shared" si="1"/>
        <v>0.56341048946442696</v>
      </c>
      <c r="J23" s="15">
        <f t="shared" si="6"/>
        <v>0.6179501596227861</v>
      </c>
    </row>
    <row r="24" spans="1:10">
      <c r="A24" s="15">
        <f t="shared" si="7"/>
        <v>19</v>
      </c>
      <c r="B24" s="15">
        <v>4421.5285000000003</v>
      </c>
      <c r="C24" s="15">
        <f t="shared" si="2"/>
        <v>1.0376925981499943E-4</v>
      </c>
      <c r="D24" s="15">
        <f t="shared" si="3"/>
        <v>9.1733407793107613</v>
      </c>
      <c r="E24" s="15">
        <v>3995.5226633939101</v>
      </c>
      <c r="F24" s="15">
        <f t="shared" si="4"/>
        <v>8.2929296790281661</v>
      </c>
      <c r="G24" s="15">
        <f t="shared" si="5"/>
        <v>0.6333333333333333</v>
      </c>
      <c r="H24" s="15">
        <f t="shared" si="0"/>
        <v>0.61513157894736847</v>
      </c>
      <c r="I24" s="15">
        <f t="shared" si="1"/>
        <v>0.574059733098638</v>
      </c>
      <c r="J24" s="15">
        <f t="shared" si="6"/>
        <v>0.62919971742667313</v>
      </c>
    </row>
    <row r="25" spans="1:10">
      <c r="A25" s="15">
        <f t="shared" si="7"/>
        <v>20</v>
      </c>
      <c r="B25" s="15">
        <v>10309.0928</v>
      </c>
      <c r="C25" s="15">
        <f t="shared" si="2"/>
        <v>2.080707970646259E-5</v>
      </c>
      <c r="D25" s="15">
        <f t="shared" si="3"/>
        <v>10.780217258666891</v>
      </c>
      <c r="E25" s="15">
        <v>4421.5285000000003</v>
      </c>
      <c r="F25" s="15">
        <f t="shared" si="4"/>
        <v>8.3942407297713366</v>
      </c>
      <c r="G25" s="15">
        <f t="shared" si="5"/>
        <v>0.66666666666666663</v>
      </c>
      <c r="H25" s="15">
        <f t="shared" si="0"/>
        <v>0.64802631578947367</v>
      </c>
      <c r="I25" s="15">
        <f t="shared" si="1"/>
        <v>0.62033500158278898</v>
      </c>
      <c r="J25" s="15">
        <f t="shared" si="6"/>
        <v>0.67753137686736264</v>
      </c>
    </row>
    <row r="26" spans="1:10">
      <c r="A26" s="15">
        <f t="shared" si="7"/>
        <v>21</v>
      </c>
      <c r="B26" s="15">
        <v>3995.5226633939101</v>
      </c>
      <c r="C26" s="15">
        <f t="shared" si="2"/>
        <v>1.1353049385836691E-4</v>
      </c>
      <c r="D26" s="15">
        <f t="shared" si="3"/>
        <v>9.0834390887720406</v>
      </c>
      <c r="E26" s="15">
        <v>4500.4520718389203</v>
      </c>
      <c r="F26" s="15">
        <f t="shared" si="4"/>
        <v>8.411933131121252</v>
      </c>
      <c r="G26" s="15">
        <f t="shared" si="5"/>
        <v>0.7</v>
      </c>
      <c r="H26" s="15">
        <f t="shared" si="0"/>
        <v>0.68092105263157898</v>
      </c>
      <c r="I26" s="15">
        <f t="shared" si="1"/>
        <v>0.62845479073215482</v>
      </c>
      <c r="J26" s="15">
        <f t="shared" si="6"/>
        <v>0.68591181049123429</v>
      </c>
    </row>
    <row r="27" spans="1:10">
      <c r="A27" s="15">
        <f t="shared" si="7"/>
        <v>22</v>
      </c>
      <c r="B27" s="15">
        <v>7696.6251267464704</v>
      </c>
      <c r="C27" s="15">
        <f t="shared" si="2"/>
        <v>4.5328559167298588E-5</v>
      </c>
      <c r="D27" s="15">
        <f t="shared" si="3"/>
        <v>10.001573278928142</v>
      </c>
      <c r="E27" s="15">
        <v>4894.9710999999998</v>
      </c>
      <c r="F27" s="15">
        <f t="shared" si="4"/>
        <v>8.4959636509635246</v>
      </c>
      <c r="G27" s="15">
        <f t="shared" si="5"/>
        <v>0.73333333333333328</v>
      </c>
      <c r="H27" s="15">
        <f t="shared" si="0"/>
        <v>0.71381578947368418</v>
      </c>
      <c r="I27" s="15">
        <f t="shared" si="1"/>
        <v>0.66697551415734735</v>
      </c>
      <c r="J27" s="15">
        <f t="shared" si="6"/>
        <v>0.72521283454997409</v>
      </c>
    </row>
    <row r="28" spans="1:10">
      <c r="A28" s="15">
        <f t="shared" si="7"/>
        <v>23</v>
      </c>
      <c r="B28" s="15">
        <v>8795.4856636561799</v>
      </c>
      <c r="C28" s="15">
        <f t="shared" si="2"/>
        <v>3.3001630728418886E-5</v>
      </c>
      <c r="D28" s="15">
        <f t="shared" si="3"/>
        <v>10.318953581706031</v>
      </c>
      <c r="E28" s="15">
        <v>6658.9688999999998</v>
      </c>
      <c r="F28" s="15">
        <f t="shared" si="4"/>
        <v>8.8037199317287893</v>
      </c>
      <c r="G28" s="15">
        <f t="shared" si="5"/>
        <v>0.76666666666666672</v>
      </c>
      <c r="H28" s="15">
        <f t="shared" si="0"/>
        <v>0.74671052631578949</v>
      </c>
      <c r="I28" s="15">
        <f t="shared" si="1"/>
        <v>0.80097584928140431</v>
      </c>
      <c r="J28" s="15">
        <f t="shared" si="6"/>
        <v>0.85445025976429867</v>
      </c>
    </row>
    <row r="29" spans="1:10">
      <c r="A29" s="15">
        <f t="shared" si="7"/>
        <v>24</v>
      </c>
      <c r="B29" s="15">
        <v>4500.4520718389203</v>
      </c>
      <c r="C29" s="15">
        <f t="shared" si="2"/>
        <v>1.0199622433482321E-4</v>
      </c>
      <c r="D29" s="15">
        <f t="shared" si="3"/>
        <v>9.190574761690387</v>
      </c>
      <c r="E29" s="15">
        <v>7696.6251267464704</v>
      </c>
      <c r="F29" s="15">
        <f t="shared" si="4"/>
        <v>8.948537216534616</v>
      </c>
      <c r="G29" s="15">
        <f t="shared" si="5"/>
        <v>0.8</v>
      </c>
      <c r="H29" s="15">
        <f t="shared" si="0"/>
        <v>0.7796052631578948</v>
      </c>
      <c r="I29" s="15">
        <f t="shared" si="1"/>
        <v>0.85544150567370281</v>
      </c>
      <c r="J29" s="15">
        <f t="shared" si="6"/>
        <v>0.90235972590744484</v>
      </c>
    </row>
    <row r="30" spans="1:10">
      <c r="A30" s="15">
        <f t="shared" si="7"/>
        <v>25</v>
      </c>
      <c r="B30" s="15">
        <v>727.56419722765804</v>
      </c>
      <c r="C30" s="15">
        <f t="shared" si="2"/>
        <v>1.5782976138561323E-4</v>
      </c>
      <c r="D30" s="15">
        <f t="shared" si="3"/>
        <v>8.7539935653988969</v>
      </c>
      <c r="E30" s="15">
        <v>7704.57761377938</v>
      </c>
      <c r="F30" s="15">
        <f t="shared" si="4"/>
        <v>8.9495699264954744</v>
      </c>
      <c r="G30" s="15">
        <f t="shared" si="5"/>
        <v>0.83333333333333337</v>
      </c>
      <c r="H30" s="15">
        <f t="shared" si="0"/>
        <v>0.8125</v>
      </c>
      <c r="I30" s="15">
        <f t="shared" si="1"/>
        <v>0.85580157740816243</v>
      </c>
      <c r="J30" s="15">
        <f t="shared" si="6"/>
        <v>0.90266441740095615</v>
      </c>
    </row>
    <row r="31" spans="1:10">
      <c r="A31" s="15">
        <f t="shared" si="7"/>
        <v>26</v>
      </c>
      <c r="B31" s="15">
        <v>7704.57761377938</v>
      </c>
      <c r="C31" s="15">
        <f t="shared" si="2"/>
        <v>4.5227227010295469E-5</v>
      </c>
      <c r="D31" s="15">
        <f t="shared" si="3"/>
        <v>10.003811284992146</v>
      </c>
      <c r="E31" s="15">
        <v>8668.9989999999998</v>
      </c>
      <c r="F31" s="15">
        <f t="shared" si="4"/>
        <v>9.0675086075150748</v>
      </c>
      <c r="G31" s="15">
        <f t="shared" si="5"/>
        <v>0.8666666666666667</v>
      </c>
      <c r="H31" s="15">
        <f t="shared" si="0"/>
        <v>0.84539473684210531</v>
      </c>
      <c r="I31" s="15">
        <f t="shared" si="1"/>
        <v>0.89392447458686131</v>
      </c>
      <c r="J31" s="15">
        <f t="shared" si="6"/>
        <v>0.93383474551357148</v>
      </c>
    </row>
    <row r="32" spans="1:10">
      <c r="A32" s="15">
        <f t="shared" si="7"/>
        <v>27</v>
      </c>
      <c r="B32" s="15">
        <v>2812.6370841144899</v>
      </c>
      <c r="C32" s="15">
        <f t="shared" si="2"/>
        <v>1.4086444617879886E-4</v>
      </c>
      <c r="D32" s="15">
        <f t="shared" si="3"/>
        <v>8.8677125046215259</v>
      </c>
      <c r="E32" s="15">
        <v>8795.4856636561799</v>
      </c>
      <c r="F32" s="15">
        <f t="shared" si="4"/>
        <v>9.081993876074149</v>
      </c>
      <c r="G32" s="15">
        <f t="shared" si="5"/>
        <v>0.9</v>
      </c>
      <c r="H32" s="15">
        <f t="shared" si="0"/>
        <v>0.87828947368421051</v>
      </c>
      <c r="I32" s="15">
        <f t="shared" si="1"/>
        <v>0.89817770759914606</v>
      </c>
      <c r="J32" s="15">
        <f t="shared" si="6"/>
        <v>0.937163638882339</v>
      </c>
    </row>
    <row r="33" spans="1:10">
      <c r="A33" s="15">
        <f t="shared" si="7"/>
        <v>28</v>
      </c>
      <c r="B33" s="15">
        <v>765.24439407786497</v>
      </c>
      <c r="C33" s="15">
        <f t="shared" si="2"/>
        <v>1.5876165946366591E-4</v>
      </c>
      <c r="D33" s="15">
        <f t="shared" si="3"/>
        <v>8.7481064774480419</v>
      </c>
      <c r="E33" s="15">
        <v>10309.0928</v>
      </c>
      <c r="F33" s="15">
        <f t="shared" si="4"/>
        <v>9.2407815808989184</v>
      </c>
      <c r="G33" s="15">
        <f t="shared" si="5"/>
        <v>0.93333333333333335</v>
      </c>
      <c r="H33" s="15">
        <f t="shared" si="0"/>
        <v>0.91118421052631582</v>
      </c>
      <c r="I33" s="15">
        <f t="shared" si="1"/>
        <v>0.93827971346933181</v>
      </c>
      <c r="J33" s="15">
        <f t="shared" si="6"/>
        <v>0.96668255646895918</v>
      </c>
    </row>
    <row r="34" spans="1:10">
      <c r="A34" s="15">
        <f t="shared" si="7"/>
        <v>29</v>
      </c>
      <c r="B34" s="15">
        <v>1020.38678099092</v>
      </c>
      <c r="C34" s="15">
        <f t="shared" si="2"/>
        <v>1.6268842743216727E-4</v>
      </c>
      <c r="D34" s="15">
        <f t="shared" si="3"/>
        <v>8.723673674528591</v>
      </c>
      <c r="E34" s="15">
        <v>11556.8773</v>
      </c>
      <c r="F34" s="15">
        <f t="shared" si="4"/>
        <v>9.3550359759769677</v>
      </c>
      <c r="G34" s="15">
        <f t="shared" si="5"/>
        <v>0.96666666666666667</v>
      </c>
      <c r="H34" s="15">
        <f t="shared" si="0"/>
        <v>0.94407894736842113</v>
      </c>
      <c r="I34" s="15">
        <f t="shared" si="1"/>
        <v>0.95972086293113212</v>
      </c>
      <c r="J34" s="15">
        <f t="shared" si="6"/>
        <v>0.98067544927438344</v>
      </c>
    </row>
    <row r="35" spans="1:10">
      <c r="A35" s="15">
        <f t="shared" si="7"/>
        <v>30</v>
      </c>
      <c r="B35" s="15">
        <v>2651.17327608093</v>
      </c>
      <c r="C35" s="15">
        <f t="shared" si="2"/>
        <v>1.4436027133328172E-4</v>
      </c>
      <c r="D35" s="15">
        <f t="shared" si="3"/>
        <v>8.8431984986314518</v>
      </c>
      <c r="E35" s="15">
        <v>12629.6618</v>
      </c>
      <c r="F35" s="15">
        <f t="shared" si="4"/>
        <v>9.4438034374721571</v>
      </c>
      <c r="G35" s="15">
        <f t="shared" si="5"/>
        <v>1</v>
      </c>
      <c r="H35" s="15">
        <f t="shared" si="0"/>
        <v>0.97697368421052633</v>
      </c>
      <c r="I35" s="15">
        <f t="shared" si="1"/>
        <v>0.97235052084137996</v>
      </c>
      <c r="J35" s="15">
        <f t="shared" si="6"/>
        <v>0.98807476817085982</v>
      </c>
    </row>
  </sheetData>
  <phoneticPr fontId="4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Ex9-1 XR</vt:lpstr>
      <vt:lpstr>Ex9-2 pn</vt:lpstr>
      <vt:lpstr>Ex9-3 Weibull</vt:lpstr>
    </vt:vector>
  </TitlesOfParts>
  <Company>国立大学法人東京農工大学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hifuj</cp:lastModifiedBy>
  <dcterms:created xsi:type="dcterms:W3CDTF">2017-07-16T01:39:29Z</dcterms:created>
  <dcterms:modified xsi:type="dcterms:W3CDTF">2022-10-25T02:56:35Z</dcterms:modified>
</cp:coreProperties>
</file>